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ThisWorkbook" defaultThemeVersion="124226"/>
  <mc:AlternateContent xmlns:mc="http://schemas.openxmlformats.org/markup-compatibility/2006">
    <mc:Choice Requires="x15">
      <x15ac:absPath xmlns:x15ac="http://schemas.microsoft.com/office/spreadsheetml/2010/11/ac" url="\\10.4.0.42\400課室\461下水道維持課\下水道維持課共有\排水設備係\ホームページ関係\R7.6（仮）特定都市河川雨水流出抑制\ホームページアップ用データ\アップ用\"/>
    </mc:Choice>
  </mc:AlternateContent>
  <xr:revisionPtr revIDLastSave="0" documentId="13_ncr:1_{A53D4F4E-567F-44A6-93B3-096805765E8B}" xr6:coauthVersionLast="36" xr6:coauthVersionMax="36" xr10:uidLastSave="{00000000-0000-0000-0000-000000000000}"/>
  <bookViews>
    <workbookView xWindow="-120" yWindow="-120" windowWidth="29040" windowHeight="15840" tabRatio="779" xr2:uid="{00000000-000D-0000-FFFF-FFFF00000000}"/>
  </bookViews>
  <sheets>
    <sheet name="⓪検討フロー" sheetId="42" r:id="rId1"/>
    <sheet name="参考_土地利用判別法" sheetId="43" r:id="rId2"/>
    <sheet name="①対象区域面積" sheetId="28" r:id="rId3"/>
    <sheet name="②必要対策量" sheetId="29" r:id="rId4"/>
    <sheet name="③浸透施設" sheetId="35" r:id="rId5"/>
    <sheet name="参考_比浸透量" sheetId="54" r:id="rId6"/>
    <sheet name="④貯留施設" sheetId="40" r:id="rId7"/>
    <sheet name="⑤判定" sheetId="31" r:id="rId8"/>
    <sheet name="様式-A" sheetId="46" r:id="rId9"/>
    <sheet name="様式-B" sheetId="49" r:id="rId10"/>
    <sheet name="様式-C" sheetId="32" r:id="rId11"/>
    <sheet name="様式-D" sheetId="47" r:id="rId12"/>
    <sheet name="様式-E" sheetId="39" r:id="rId13"/>
  </sheets>
  <definedNames>
    <definedName name="_xlnm.Print_Area" localSheetId="0">'⓪検討フロー'!$A$1:$N$64</definedName>
    <definedName name="_xlnm.Print_Area" localSheetId="2">①対象区域面積!$A$1:$AB$33</definedName>
    <definedName name="_xlnm.Print_Area" localSheetId="3">②必要対策量!$A$1:$I$25</definedName>
    <definedName name="_xlnm.Print_Area" localSheetId="4">③浸透施設!$A$1:$Q$63</definedName>
    <definedName name="_xlnm.Print_Area" localSheetId="6">④貯留施設!$A$1:$H$47</definedName>
    <definedName name="_xlnm.Print_Area" localSheetId="7">⑤判定!$A$1:$H$30</definedName>
    <definedName name="_xlnm.Print_Area" localSheetId="5">参考_比浸透量!$A$1:$M$16</definedName>
    <definedName name="_xlnm.Print_Area" localSheetId="8">'様式-A'!$A$1:$AB$27</definedName>
    <definedName name="_xlnm.Print_Area" localSheetId="9">'様式-B'!$A$1:$H$38</definedName>
    <definedName name="_xlnm.Print_Area" localSheetId="10">'様式-C'!$A$1:$Y$29</definedName>
    <definedName name="_xlnm.Print_Area" localSheetId="11">'様式-D'!$A$1:$H$30</definedName>
    <definedName name="_xlnm.Print_Area" localSheetId="12">'様式-E'!$A$1:$Q$25</definedName>
  </definedNames>
  <calcPr calcId="191029" fullPrecision="0"/>
</workbook>
</file>

<file path=xl/calcChain.xml><?xml version="1.0" encoding="utf-8"?>
<calcChain xmlns="http://schemas.openxmlformats.org/spreadsheetml/2006/main">
  <c r="K54" i="35" l="1"/>
  <c r="K55" i="35"/>
  <c r="K56" i="35"/>
  <c r="K57" i="35"/>
  <c r="K58" i="35"/>
  <c r="K59" i="35"/>
  <c r="K60" i="35"/>
  <c r="K61" i="35"/>
  <c r="K62" i="35"/>
  <c r="K53" i="35"/>
  <c r="K40" i="35"/>
  <c r="K41" i="35"/>
  <c r="K42" i="35"/>
  <c r="K43" i="35"/>
  <c r="K44" i="35"/>
  <c r="K45" i="35"/>
  <c r="K46" i="35"/>
  <c r="K47" i="35"/>
  <c r="K48" i="35"/>
  <c r="K39" i="35"/>
  <c r="L13" i="54" a="1"/>
  <c r="L13" i="54" s="1"/>
  <c r="K13" i="54" a="1"/>
  <c r="K13" i="54" s="1"/>
  <c r="Q32" i="54"/>
  <c r="O31" i="54" a="1"/>
  <c r="O31" i="54" s="1"/>
  <c r="P31" i="54" s="1" a="1"/>
  <c r="P31" i="54" s="1"/>
  <c r="O14" i="54" a="1"/>
  <c r="O14" i="54" s="1"/>
  <c r="P14" i="54" s="1" a="1"/>
  <c r="P14" i="54" s="1"/>
  <c r="U24" i="54" l="1"/>
  <c r="V24" i="54" s="1"/>
  <c r="U25" i="54"/>
  <c r="V25" i="54" s="1"/>
  <c r="U26" i="54"/>
  <c r="V26" i="54" s="1"/>
  <c r="U27" i="54"/>
  <c r="V27" i="54" s="1"/>
  <c r="U28" i="54"/>
  <c r="V28" i="54" s="1"/>
  <c r="U23" i="54"/>
  <c r="V23" i="54" s="1"/>
  <c r="Q23" i="54"/>
  <c r="Q24" i="54" s="1"/>
  <c r="Q25" i="54" s="1"/>
  <c r="Q26" i="54" s="1"/>
  <c r="Q27" i="54" s="1"/>
  <c r="Q28" i="54" s="1"/>
  <c r="P23" i="54"/>
  <c r="P24" i="54" s="1"/>
  <c r="P25" i="54" s="1"/>
  <c r="P26" i="54" s="1"/>
  <c r="P27" i="54" s="1"/>
  <c r="W28" i="54"/>
  <c r="W27" i="54"/>
  <c r="W26" i="54"/>
  <c r="W25" i="54"/>
  <c r="W24" i="54"/>
  <c r="W23" i="54"/>
  <c r="O32" i="54" l="1"/>
  <c r="P32" i="54"/>
  <c r="R32" i="54" s="1" a="1"/>
  <c r="R32" i="54" s="1"/>
  <c r="X23" i="54"/>
  <c r="P28" i="54"/>
  <c r="X28" i="54" s="1"/>
  <c r="X27" i="54"/>
  <c r="X25" i="54"/>
  <c r="X26" i="54"/>
  <c r="X24" i="54"/>
  <c r="O33" i="54" l="1"/>
  <c r="P33" i="54"/>
  <c r="Q33" i="54" l="1"/>
  <c r="U6" i="54" l="1"/>
  <c r="V6" i="54" s="1"/>
  <c r="U7" i="54"/>
  <c r="U8" i="54"/>
  <c r="U9" i="54"/>
  <c r="U10" i="54"/>
  <c r="U11" i="54"/>
  <c r="Q15" i="54"/>
  <c r="W7" i="54"/>
  <c r="W8" i="54"/>
  <c r="W9" i="54"/>
  <c r="W10" i="54"/>
  <c r="W11" i="54"/>
  <c r="W6" i="54"/>
  <c r="Q6" i="54"/>
  <c r="Q7" i="54" s="1"/>
  <c r="P6" i="54"/>
  <c r="P7" i="54" s="1"/>
  <c r="P8" i="54" s="1"/>
  <c r="P9" i="54" s="1"/>
  <c r="P10" i="54" s="1"/>
  <c r="P11" i="54" s="1"/>
  <c r="X6" i="54" l="1"/>
  <c r="Q8" i="54"/>
  <c r="V7" i="54"/>
  <c r="O15" i="54"/>
  <c r="X7" i="54" l="1"/>
  <c r="P15" i="54"/>
  <c r="R15" i="54" s="1" a="1"/>
  <c r="R15" i="54" s="1"/>
  <c r="Q9" i="54"/>
  <c r="V8" i="54"/>
  <c r="X8" i="54" l="1"/>
  <c r="Q10" i="54"/>
  <c r="V9" i="54"/>
  <c r="X9" i="54" l="1"/>
  <c r="Q11" i="54"/>
  <c r="V10" i="54"/>
  <c r="X10" i="54" l="1"/>
  <c r="V11" i="54"/>
  <c r="X11" i="54" l="1"/>
  <c r="P16" i="54" l="1"/>
  <c r="O16" i="54"/>
  <c r="Q16" i="54" l="1"/>
  <c r="J13" i="54" l="1"/>
  <c r="I13" i="54"/>
  <c r="G13" i="54"/>
  <c r="F13" i="54"/>
  <c r="D13" i="54" a="1"/>
  <c r="D13" i="54" s="1"/>
  <c r="C26" i="40"/>
  <c r="C22" i="29" l="1" a="1"/>
  <c r="C22" i="29" s="1"/>
  <c r="C35" i="40" a="1"/>
  <c r="C35" i="40" s="1"/>
  <c r="E32" i="40" a="1"/>
  <c r="E32" i="40" s="1"/>
  <c r="E31" i="40" a="1"/>
  <c r="E31" i="40" s="1"/>
  <c r="E30" i="40" a="1"/>
  <c r="E30" i="40" s="1"/>
  <c r="C34" i="40" a="1"/>
  <c r="C34" i="40" s="1"/>
  <c r="C38" i="40" l="1" a="1"/>
  <c r="C38" i="40" s="1"/>
  <c r="C39" i="40" a="1"/>
  <c r="C39" i="40" s="1"/>
  <c r="F40" i="40" s="1"/>
  <c r="C18" i="29"/>
  <c r="E7" i="49"/>
  <c r="H11" i="54" l="1"/>
  <c r="G12" i="54"/>
  <c r="E11" i="54"/>
  <c r="E13" i="54" s="1" a="1"/>
  <c r="E13" i="54" s="1"/>
  <c r="G10" i="54" l="1"/>
  <c r="F11" i="54"/>
  <c r="H12" i="54"/>
  <c r="J11" i="54"/>
  <c r="J10" i="54"/>
  <c r="F10" i="54"/>
  <c r="G11" i="54"/>
  <c r="H10" i="54"/>
  <c r="H13" i="54" s="1"/>
  <c r="I11" i="54"/>
  <c r="F12" i="54"/>
  <c r="I10" i="54"/>
  <c r="E6" i="49" l="1"/>
  <c r="E13" i="49"/>
  <c r="E12" i="49"/>
  <c r="E11" i="49"/>
  <c r="E10" i="49"/>
  <c r="E9" i="49"/>
  <c r="E8" i="49"/>
  <c r="E15" i="49" l="1" a="1"/>
  <c r="E15" i="49" s="1"/>
  <c r="E16" i="49" a="1"/>
  <c r="E16" i="49" s="1"/>
  <c r="D42" i="28" l="1" a="1"/>
  <c r="D42" i="28" s="1"/>
  <c r="E42" i="28" a="1"/>
  <c r="E42" i="28" s="1"/>
  <c r="G42" i="28" a="1"/>
  <c r="G42" i="28" s="1"/>
  <c r="H42" i="28" a="1"/>
  <c r="H42" i="28" s="1"/>
  <c r="I42" i="28" a="1"/>
  <c r="I42" i="28" s="1"/>
  <c r="J42" i="28" a="1"/>
  <c r="J42" i="28" s="1"/>
  <c r="L42" i="28" a="1"/>
  <c r="L42" i="28" s="1"/>
  <c r="M42" i="28" a="1"/>
  <c r="M42" i="28" s="1"/>
  <c r="N42" i="28" a="1"/>
  <c r="N42" i="28" s="1"/>
  <c r="O42" i="28" a="1"/>
  <c r="O42" i="28" s="1"/>
  <c r="P42" i="28" a="1"/>
  <c r="P42" i="28" s="1"/>
  <c r="Q42" i="28" a="1"/>
  <c r="Q42" i="28" s="1"/>
  <c r="R42" i="28" a="1"/>
  <c r="R42" i="28" s="1"/>
  <c r="S42" i="28" a="1"/>
  <c r="S42" i="28" s="1"/>
  <c r="T42" i="28" a="1"/>
  <c r="T42" i="28" s="1"/>
  <c r="U42" i="28" a="1"/>
  <c r="U42" i="28" s="1"/>
  <c r="V42" i="28" a="1"/>
  <c r="V42" i="28" s="1"/>
  <c r="W42" i="28" a="1"/>
  <c r="W42" i="28" s="1"/>
  <c r="X42" i="28" a="1"/>
  <c r="X42" i="28" s="1"/>
  <c r="Y42" i="28" a="1"/>
  <c r="Y42" i="28" s="1"/>
  <c r="D43" i="28" a="1"/>
  <c r="D43" i="28" s="1"/>
  <c r="F43" i="28" a="1"/>
  <c r="F43" i="28" s="1"/>
  <c r="G43" i="28" a="1"/>
  <c r="G43" i="28" s="1"/>
  <c r="H43" i="28" a="1"/>
  <c r="H43" i="28" s="1"/>
  <c r="I43" i="28" a="1"/>
  <c r="I43" i="28" s="1"/>
  <c r="J43" i="28" a="1"/>
  <c r="J43" i="28" s="1"/>
  <c r="K43" i="28" a="1"/>
  <c r="K43" i="28" s="1"/>
  <c r="L43" i="28" a="1"/>
  <c r="L43" i="28" s="1"/>
  <c r="M43" i="28" a="1"/>
  <c r="M43" i="28" s="1"/>
  <c r="N43" i="28" a="1"/>
  <c r="N43" i="28" s="1"/>
  <c r="O43" i="28" a="1"/>
  <c r="O43" i="28" s="1"/>
  <c r="P43" i="28" a="1"/>
  <c r="P43" i="28" s="1"/>
  <c r="Q43" i="28" a="1"/>
  <c r="Q43" i="28" s="1"/>
  <c r="R43" i="28" a="1"/>
  <c r="R43" i="28" s="1"/>
  <c r="S43" i="28" a="1"/>
  <c r="S43" i="28" s="1"/>
  <c r="T43" i="28" a="1"/>
  <c r="T43" i="28" s="1"/>
  <c r="U43" i="28" a="1"/>
  <c r="U43" i="28" s="1"/>
  <c r="V43" i="28" a="1"/>
  <c r="V43" i="28" s="1"/>
  <c r="W43" i="28" a="1"/>
  <c r="W43" i="28" s="1"/>
  <c r="X43" i="28" a="1"/>
  <c r="X43" i="28" s="1"/>
  <c r="Y43" i="28" a="1"/>
  <c r="Y43" i="28" s="1"/>
  <c r="C44" i="28" a="1"/>
  <c r="C44" i="28" s="1"/>
  <c r="D44" i="28" a="1"/>
  <c r="D44" i="28" s="1"/>
  <c r="E44" i="28" a="1"/>
  <c r="E44" i="28" s="1"/>
  <c r="F44" i="28" a="1"/>
  <c r="F44" i="28" s="1"/>
  <c r="G44" i="28" a="1"/>
  <c r="G44" i="28" s="1"/>
  <c r="H44" i="28" a="1"/>
  <c r="H44" i="28" s="1"/>
  <c r="I44" i="28" a="1"/>
  <c r="I44" i="28" s="1"/>
  <c r="J44" i="28" a="1"/>
  <c r="J44" i="28" s="1"/>
  <c r="K44" i="28" a="1"/>
  <c r="K44" i="28" s="1"/>
  <c r="L44" i="28" a="1"/>
  <c r="L44" i="28" s="1"/>
  <c r="M44" i="28" a="1"/>
  <c r="M44" i="28" s="1"/>
  <c r="N44" i="28" a="1"/>
  <c r="N44" i="28" s="1"/>
  <c r="O44" i="28" a="1"/>
  <c r="O44" i="28" s="1"/>
  <c r="P44" i="28" a="1"/>
  <c r="P44" i="28" s="1"/>
  <c r="Q44" i="28" a="1"/>
  <c r="Q44" i="28" s="1"/>
  <c r="R44" i="28" a="1"/>
  <c r="R44" i="28" s="1"/>
  <c r="S44" i="28" a="1"/>
  <c r="S44" i="28" s="1"/>
  <c r="T44" i="28" a="1"/>
  <c r="T44" i="28" s="1"/>
  <c r="U44" i="28" a="1"/>
  <c r="U44" i="28" s="1"/>
  <c r="V44" i="28" a="1"/>
  <c r="V44" i="28" s="1"/>
  <c r="W44" i="28" a="1"/>
  <c r="W44" i="28" s="1"/>
  <c r="X44" i="28" a="1"/>
  <c r="X44" i="28" s="1"/>
  <c r="Y44" i="28" a="1"/>
  <c r="Y44" i="28" s="1"/>
  <c r="C45" i="28" a="1"/>
  <c r="C45" i="28" s="1"/>
  <c r="D45" i="28" a="1"/>
  <c r="D45" i="28" s="1"/>
  <c r="E45" i="28" a="1"/>
  <c r="E45" i="28" s="1"/>
  <c r="F45" i="28" a="1"/>
  <c r="F45" i="28" s="1"/>
  <c r="G45" i="28" a="1"/>
  <c r="G45" i="28" s="1"/>
  <c r="H45" i="28" a="1"/>
  <c r="H45" i="28" s="1"/>
  <c r="I45" i="28" a="1"/>
  <c r="I45" i="28" s="1"/>
  <c r="J45" i="28" a="1"/>
  <c r="J45" i="28" s="1"/>
  <c r="K45" i="28" a="1"/>
  <c r="K45" i="28" s="1"/>
  <c r="L45" i="28" a="1"/>
  <c r="L45" i="28" s="1"/>
  <c r="M45" i="28" a="1"/>
  <c r="M45" i="28" s="1"/>
  <c r="N45" i="28" a="1"/>
  <c r="N45" i="28" s="1"/>
  <c r="O45" i="28" a="1"/>
  <c r="O45" i="28" s="1"/>
  <c r="P45" i="28" a="1"/>
  <c r="P45" i="28" s="1"/>
  <c r="Q45" i="28" a="1"/>
  <c r="Q45" i="28" s="1"/>
  <c r="R45" i="28" a="1"/>
  <c r="R45" i="28" s="1"/>
  <c r="S45" i="28" a="1"/>
  <c r="S45" i="28" s="1"/>
  <c r="T45" i="28" a="1"/>
  <c r="T45" i="28" s="1"/>
  <c r="U45" i="28" a="1"/>
  <c r="U45" i="28" s="1"/>
  <c r="V45" i="28" a="1"/>
  <c r="V45" i="28" s="1"/>
  <c r="W45" i="28" a="1"/>
  <c r="W45" i="28" s="1"/>
  <c r="X45" i="28" a="1"/>
  <c r="X45" i="28" s="1"/>
  <c r="Y45" i="28" a="1"/>
  <c r="Y45" i="28" s="1"/>
  <c r="C46" i="28" a="1"/>
  <c r="C46" i="28" s="1"/>
  <c r="D46" i="28" a="1"/>
  <c r="D46" i="28" s="1"/>
  <c r="E46" i="28" a="1"/>
  <c r="E46" i="28" s="1"/>
  <c r="F46" i="28" a="1"/>
  <c r="F46" i="28" s="1"/>
  <c r="G46" i="28" a="1"/>
  <c r="G46" i="28" s="1"/>
  <c r="H46" i="28" a="1"/>
  <c r="H46" i="28" s="1"/>
  <c r="I46" i="28" a="1"/>
  <c r="I46" i="28" s="1"/>
  <c r="J46" i="28" a="1"/>
  <c r="J46" i="28" s="1"/>
  <c r="K46" i="28" a="1"/>
  <c r="K46" i="28" s="1"/>
  <c r="L46" i="28" a="1"/>
  <c r="L46" i="28" s="1"/>
  <c r="M46" i="28" a="1"/>
  <c r="M46" i="28" s="1"/>
  <c r="N46" i="28" a="1"/>
  <c r="N46" i="28" s="1"/>
  <c r="O46" i="28" a="1"/>
  <c r="O46" i="28" s="1"/>
  <c r="P46" i="28" a="1"/>
  <c r="P46" i="28" s="1"/>
  <c r="Q46" i="28" a="1"/>
  <c r="Q46" i="28" s="1"/>
  <c r="R46" i="28" a="1"/>
  <c r="R46" i="28" s="1"/>
  <c r="S46" i="28" a="1"/>
  <c r="S46" i="28" s="1"/>
  <c r="T46" i="28" a="1"/>
  <c r="T46" i="28" s="1"/>
  <c r="U46" i="28" a="1"/>
  <c r="U46" i="28" s="1"/>
  <c r="V46" i="28" a="1"/>
  <c r="V46" i="28" s="1"/>
  <c r="W46" i="28" a="1"/>
  <c r="W46" i="28" s="1"/>
  <c r="X46" i="28" a="1"/>
  <c r="X46" i="28" s="1"/>
  <c r="Y46" i="28" a="1"/>
  <c r="Y46" i="28" s="1"/>
  <c r="C47" i="28" a="1"/>
  <c r="C47" i="28" s="1"/>
  <c r="D47" i="28" a="1"/>
  <c r="D47" i="28" s="1"/>
  <c r="E47" i="28" a="1"/>
  <c r="E47" i="28" s="1"/>
  <c r="F47" i="28" a="1"/>
  <c r="F47" i="28" s="1"/>
  <c r="G47" i="28" a="1"/>
  <c r="G47" i="28" s="1"/>
  <c r="H47" i="28" a="1"/>
  <c r="H47" i="28" s="1"/>
  <c r="I47" i="28" a="1"/>
  <c r="I47" i="28" s="1"/>
  <c r="J47" i="28" a="1"/>
  <c r="J47" i="28" s="1"/>
  <c r="K47" i="28" a="1"/>
  <c r="K47" i="28" s="1"/>
  <c r="L47" i="28" a="1"/>
  <c r="L47" i="28" s="1"/>
  <c r="M47" i="28" a="1"/>
  <c r="M47" i="28" s="1"/>
  <c r="N47" i="28" a="1"/>
  <c r="N47" i="28" s="1"/>
  <c r="O47" i="28" a="1"/>
  <c r="O47" i="28" s="1"/>
  <c r="P47" i="28" a="1"/>
  <c r="P47" i="28" s="1"/>
  <c r="Q47" i="28" a="1"/>
  <c r="Q47" i="28" s="1"/>
  <c r="R47" i="28" a="1"/>
  <c r="R47" i="28" s="1"/>
  <c r="S47" i="28" a="1"/>
  <c r="S47" i="28" s="1"/>
  <c r="T47" i="28" a="1"/>
  <c r="T47" i="28" s="1"/>
  <c r="U47" i="28" a="1"/>
  <c r="U47" i="28" s="1"/>
  <c r="V47" i="28" a="1"/>
  <c r="V47" i="28" s="1"/>
  <c r="W47" i="28" a="1"/>
  <c r="W47" i="28" s="1"/>
  <c r="X47" i="28" a="1"/>
  <c r="X47" i="28" s="1"/>
  <c r="Y47" i="28" a="1"/>
  <c r="Y47" i="28" s="1"/>
  <c r="C48" i="28" a="1"/>
  <c r="C48" i="28" s="1"/>
  <c r="D48" i="28" a="1"/>
  <c r="D48" i="28" s="1"/>
  <c r="E48" i="28" a="1"/>
  <c r="E48" i="28" s="1"/>
  <c r="F48" i="28" a="1"/>
  <c r="F48" i="28" s="1"/>
  <c r="G48" i="28" a="1"/>
  <c r="G48" i="28" s="1"/>
  <c r="H48" i="28" a="1"/>
  <c r="H48" i="28" s="1"/>
  <c r="I48" i="28" a="1"/>
  <c r="I48" i="28" s="1"/>
  <c r="J48" i="28" a="1"/>
  <c r="J48" i="28" s="1"/>
  <c r="K48" i="28" a="1"/>
  <c r="K48" i="28" s="1"/>
  <c r="L48" i="28" a="1"/>
  <c r="L48" i="28" s="1"/>
  <c r="M48" i="28" a="1"/>
  <c r="M48" i="28" s="1"/>
  <c r="N48" i="28" a="1"/>
  <c r="N48" i="28" s="1"/>
  <c r="O48" i="28" a="1"/>
  <c r="O48" i="28" s="1"/>
  <c r="P48" i="28" a="1"/>
  <c r="P48" i="28" s="1"/>
  <c r="Q48" i="28" a="1"/>
  <c r="Q48" i="28" s="1"/>
  <c r="R48" i="28" a="1"/>
  <c r="R48" i="28" s="1"/>
  <c r="S48" i="28" a="1"/>
  <c r="S48" i="28" s="1"/>
  <c r="T48" i="28" a="1"/>
  <c r="T48" i="28" s="1"/>
  <c r="U48" i="28" a="1"/>
  <c r="U48" i="28" s="1"/>
  <c r="V48" i="28" a="1"/>
  <c r="V48" i="28" s="1"/>
  <c r="W48" i="28" a="1"/>
  <c r="W48" i="28" s="1"/>
  <c r="X48" i="28" a="1"/>
  <c r="X48" i="28" s="1"/>
  <c r="Y48" i="28" a="1"/>
  <c r="Y48" i="28" s="1"/>
  <c r="C49" i="28" a="1"/>
  <c r="C49" i="28" s="1"/>
  <c r="D49" i="28" a="1"/>
  <c r="D49" i="28" s="1"/>
  <c r="E49" i="28" a="1"/>
  <c r="E49" i="28" s="1"/>
  <c r="F49" i="28" a="1"/>
  <c r="F49" i="28" s="1"/>
  <c r="G49" i="28" a="1"/>
  <c r="G49" i="28" s="1"/>
  <c r="H49" i="28" a="1"/>
  <c r="H49" i="28" s="1"/>
  <c r="I49" i="28" a="1"/>
  <c r="I49" i="28" s="1"/>
  <c r="J49" i="28" a="1"/>
  <c r="J49" i="28" s="1"/>
  <c r="K49" i="28" a="1"/>
  <c r="K49" i="28" s="1"/>
  <c r="L49" i="28" a="1"/>
  <c r="L49" i="28" s="1"/>
  <c r="M49" i="28" a="1"/>
  <c r="M49" i="28" s="1"/>
  <c r="N49" i="28" a="1"/>
  <c r="N49" i="28" s="1"/>
  <c r="O49" i="28" a="1"/>
  <c r="O49" i="28" s="1"/>
  <c r="P49" i="28" a="1"/>
  <c r="P49" i="28" s="1"/>
  <c r="Q49" i="28" a="1"/>
  <c r="Q49" i="28" s="1"/>
  <c r="R49" i="28" a="1"/>
  <c r="R49" i="28" s="1"/>
  <c r="S49" i="28" a="1"/>
  <c r="S49" i="28" s="1"/>
  <c r="T49" i="28" a="1"/>
  <c r="T49" i="28" s="1"/>
  <c r="U49" i="28" a="1"/>
  <c r="U49" i="28" s="1"/>
  <c r="V49" i="28" a="1"/>
  <c r="V49" i="28" s="1"/>
  <c r="W49" i="28" a="1"/>
  <c r="W49" i="28" s="1"/>
  <c r="X49" i="28" a="1"/>
  <c r="X49" i="28" s="1"/>
  <c r="Y49" i="28" a="1"/>
  <c r="Y49" i="28" s="1"/>
  <c r="C50" i="28" a="1"/>
  <c r="C50" i="28" s="1"/>
  <c r="D50" i="28" a="1"/>
  <c r="D50" i="28" s="1"/>
  <c r="E50" i="28" a="1"/>
  <c r="E50" i="28" s="1"/>
  <c r="F50" i="28" a="1"/>
  <c r="F50" i="28" s="1"/>
  <c r="G50" i="28" a="1"/>
  <c r="G50" i="28" s="1"/>
  <c r="H50" i="28" a="1"/>
  <c r="H50" i="28" s="1"/>
  <c r="I50" i="28" a="1"/>
  <c r="I50" i="28" s="1"/>
  <c r="J50" i="28" a="1"/>
  <c r="J50" i="28" s="1"/>
  <c r="K50" i="28" a="1"/>
  <c r="K50" i="28" s="1"/>
  <c r="L50" i="28" a="1"/>
  <c r="L50" i="28" s="1"/>
  <c r="M50" i="28" a="1"/>
  <c r="M50" i="28" s="1"/>
  <c r="N50" i="28" a="1"/>
  <c r="N50" i="28" s="1"/>
  <c r="O50" i="28" a="1"/>
  <c r="O50" i="28" s="1"/>
  <c r="P50" i="28" a="1"/>
  <c r="P50" i="28" s="1"/>
  <c r="Q50" i="28" a="1"/>
  <c r="Q50" i="28" s="1"/>
  <c r="R50" i="28" a="1"/>
  <c r="R50" i="28" s="1"/>
  <c r="S50" i="28" a="1"/>
  <c r="S50" i="28" s="1"/>
  <c r="T50" i="28" a="1"/>
  <c r="T50" i="28" s="1"/>
  <c r="U50" i="28" a="1"/>
  <c r="U50" i="28" s="1"/>
  <c r="V50" i="28" a="1"/>
  <c r="V50" i="28" s="1"/>
  <c r="W50" i="28" a="1"/>
  <c r="W50" i="28" s="1"/>
  <c r="X50" i="28" a="1"/>
  <c r="X50" i="28" s="1"/>
  <c r="Y50" i="28" a="1"/>
  <c r="Y50" i="28" s="1"/>
  <c r="F41" i="28" a="1"/>
  <c r="F41" i="28" s="1"/>
  <c r="I41" i="28" a="1"/>
  <c r="I41" i="28" s="1"/>
  <c r="J41" i="28" a="1"/>
  <c r="J41" i="28" s="1"/>
  <c r="L41" i="28" a="1"/>
  <c r="L41" i="28" s="1"/>
  <c r="M41" i="28" a="1"/>
  <c r="M41" i="28" s="1"/>
  <c r="N41" i="28" a="1"/>
  <c r="N41" i="28" s="1"/>
  <c r="O41" i="28" a="1"/>
  <c r="O41" i="28" s="1"/>
  <c r="P41" i="28" a="1"/>
  <c r="P41" i="28" s="1"/>
  <c r="Q41" i="28" a="1"/>
  <c r="Q41" i="28" s="1"/>
  <c r="R41" i="28" a="1"/>
  <c r="R41" i="28" s="1"/>
  <c r="S41" i="28" a="1"/>
  <c r="S41" i="28" s="1"/>
  <c r="T41" i="28" a="1"/>
  <c r="T41" i="28" s="1"/>
  <c r="U41" i="28" a="1"/>
  <c r="U41" i="28" s="1"/>
  <c r="V41" i="28" a="1"/>
  <c r="V41" i="28" s="1"/>
  <c r="W41" i="28" a="1"/>
  <c r="W41" i="28" s="1"/>
  <c r="X41" i="28" a="1"/>
  <c r="X41" i="28" s="1"/>
  <c r="Y41" i="28" a="1"/>
  <c r="Y41" i="28" s="1"/>
  <c r="C41" i="28" a="1"/>
  <c r="C41" i="28" s="1"/>
  <c r="AF16" i="28" a="1"/>
  <c r="AF16" i="28" s="1"/>
  <c r="AF17" i="28" a="1"/>
  <c r="AF17" i="28" s="1"/>
  <c r="AF18" i="28" a="1"/>
  <c r="AF18" i="28" s="1"/>
  <c r="AF19" i="28" a="1"/>
  <c r="AF19" i="28" s="1"/>
  <c r="AF20" i="28" a="1"/>
  <c r="AF20" i="28" s="1"/>
  <c r="AF21" i="28" a="1"/>
  <c r="AF21" i="28" s="1"/>
  <c r="AF22" i="28" a="1"/>
  <c r="AF22" i="28" s="1"/>
  <c r="AF23" i="28" a="1"/>
  <c r="AF23" i="28" s="1"/>
  <c r="AF24" i="28" a="1"/>
  <c r="AF24" i="28" s="1"/>
  <c r="AF15" i="28" a="1"/>
  <c r="AF15" i="28" s="1"/>
  <c r="G41" i="28" s="1" a="1"/>
  <c r="G41" i="28" s="1"/>
  <c r="AD34" i="28" a="1"/>
  <c r="AD34" i="28" s="1"/>
  <c r="C43" i="28" s="1" a="1"/>
  <c r="C43" i="28" s="1"/>
  <c r="E24" i="49"/>
  <c r="E23" i="49"/>
  <c r="C12" i="47"/>
  <c r="O16" i="39"/>
  <c r="O15" i="39"/>
  <c r="C15" i="46"/>
  <c r="D15" i="46"/>
  <c r="E15" i="46"/>
  <c r="F15" i="46"/>
  <c r="G15" i="46"/>
  <c r="H15" i="46"/>
  <c r="I15" i="46"/>
  <c r="J15" i="46"/>
  <c r="K15" i="46"/>
  <c r="L15" i="46"/>
  <c r="M15" i="46"/>
  <c r="N15" i="46"/>
  <c r="O15" i="46"/>
  <c r="P15" i="46"/>
  <c r="Q15" i="46"/>
  <c r="R15" i="46"/>
  <c r="S15" i="46"/>
  <c r="T15" i="46"/>
  <c r="U15" i="46"/>
  <c r="V15" i="46"/>
  <c r="W15" i="46"/>
  <c r="X15" i="46"/>
  <c r="Y15" i="46"/>
  <c r="C16" i="46"/>
  <c r="D16" i="46"/>
  <c r="E16" i="46"/>
  <c r="F16" i="46"/>
  <c r="G16" i="46"/>
  <c r="H16" i="46"/>
  <c r="I16" i="46"/>
  <c r="J16" i="46"/>
  <c r="K16" i="46"/>
  <c r="L16" i="46"/>
  <c r="M16" i="46"/>
  <c r="N16" i="46"/>
  <c r="O16" i="46"/>
  <c r="P16" i="46"/>
  <c r="Q16" i="46"/>
  <c r="R16" i="46"/>
  <c r="S16" i="46"/>
  <c r="T16" i="46"/>
  <c r="U16" i="46"/>
  <c r="V16" i="46"/>
  <c r="W16" i="46"/>
  <c r="X16" i="46"/>
  <c r="Y16" i="46"/>
  <c r="C17" i="46"/>
  <c r="D17" i="46"/>
  <c r="E17" i="46"/>
  <c r="F17" i="46"/>
  <c r="G17" i="46"/>
  <c r="H17" i="46"/>
  <c r="I17" i="46"/>
  <c r="J17" i="46"/>
  <c r="K17" i="46"/>
  <c r="L17" i="46"/>
  <c r="M17" i="46"/>
  <c r="N17" i="46"/>
  <c r="O17" i="46"/>
  <c r="P17" i="46"/>
  <c r="Q17" i="46"/>
  <c r="R17" i="46"/>
  <c r="S17" i="46"/>
  <c r="T17" i="46"/>
  <c r="U17" i="46"/>
  <c r="V17" i="46"/>
  <c r="W17" i="46"/>
  <c r="X17" i="46"/>
  <c r="Y17" i="46"/>
  <c r="C18" i="46"/>
  <c r="D18" i="46"/>
  <c r="E18" i="46"/>
  <c r="F18" i="46"/>
  <c r="G18" i="46"/>
  <c r="H18" i="46"/>
  <c r="I18" i="46"/>
  <c r="J18" i="46"/>
  <c r="K18" i="46"/>
  <c r="L18" i="46"/>
  <c r="M18" i="46"/>
  <c r="N18" i="46"/>
  <c r="O18" i="46"/>
  <c r="P18" i="46"/>
  <c r="Q18" i="46"/>
  <c r="R18" i="46"/>
  <c r="S18" i="46"/>
  <c r="T18" i="46"/>
  <c r="U18" i="46"/>
  <c r="V18" i="46"/>
  <c r="W18" i="46"/>
  <c r="X18" i="46"/>
  <c r="Y18" i="46"/>
  <c r="C19" i="46"/>
  <c r="D19" i="46"/>
  <c r="E19" i="46"/>
  <c r="F19" i="46"/>
  <c r="G19" i="46"/>
  <c r="H19" i="46"/>
  <c r="I19" i="46"/>
  <c r="J19" i="46"/>
  <c r="K19" i="46"/>
  <c r="L19" i="46"/>
  <c r="M19" i="46"/>
  <c r="N19" i="46"/>
  <c r="O19" i="46"/>
  <c r="P19" i="46"/>
  <c r="Q19" i="46"/>
  <c r="R19" i="46"/>
  <c r="S19" i="46"/>
  <c r="T19" i="46"/>
  <c r="U19" i="46"/>
  <c r="V19" i="46"/>
  <c r="W19" i="46"/>
  <c r="X19" i="46"/>
  <c r="Y19" i="46"/>
  <c r="C20" i="46"/>
  <c r="D20" i="46"/>
  <c r="E20" i="46"/>
  <c r="F20" i="46"/>
  <c r="G20" i="46"/>
  <c r="H20" i="46"/>
  <c r="I20" i="46"/>
  <c r="J20" i="46"/>
  <c r="K20" i="46"/>
  <c r="L20" i="46"/>
  <c r="M20" i="46"/>
  <c r="N20" i="46"/>
  <c r="O20" i="46"/>
  <c r="P20" i="46"/>
  <c r="Q20" i="46"/>
  <c r="R20" i="46"/>
  <c r="S20" i="46"/>
  <c r="T20" i="46"/>
  <c r="U20" i="46"/>
  <c r="V20" i="46"/>
  <c r="W20" i="46"/>
  <c r="X20" i="46"/>
  <c r="Y20" i="46"/>
  <c r="C21" i="46"/>
  <c r="D21" i="46"/>
  <c r="E21" i="46"/>
  <c r="F21" i="46"/>
  <c r="G21" i="46"/>
  <c r="H21" i="46"/>
  <c r="I21" i="46"/>
  <c r="J21" i="46"/>
  <c r="K21" i="46"/>
  <c r="L21" i="46"/>
  <c r="M21" i="46"/>
  <c r="N21" i="46"/>
  <c r="O21" i="46"/>
  <c r="P21" i="46"/>
  <c r="Q21" i="46"/>
  <c r="R21" i="46"/>
  <c r="S21" i="46"/>
  <c r="T21" i="46"/>
  <c r="U21" i="46"/>
  <c r="V21" i="46"/>
  <c r="W21" i="46"/>
  <c r="X21" i="46"/>
  <c r="Y21" i="46"/>
  <c r="C22" i="46"/>
  <c r="D22" i="46"/>
  <c r="E22" i="46"/>
  <c r="F22" i="46"/>
  <c r="G22" i="46"/>
  <c r="H22" i="46"/>
  <c r="I22" i="46"/>
  <c r="J22" i="46"/>
  <c r="K22" i="46"/>
  <c r="L22" i="46"/>
  <c r="M22" i="46"/>
  <c r="N22" i="46"/>
  <c r="O22" i="46"/>
  <c r="P22" i="46"/>
  <c r="Q22" i="46"/>
  <c r="R22" i="46"/>
  <c r="S22" i="46"/>
  <c r="T22" i="46"/>
  <c r="U22" i="46"/>
  <c r="V22" i="46"/>
  <c r="W22" i="46"/>
  <c r="X22" i="46"/>
  <c r="Y22" i="46"/>
  <c r="C23" i="46"/>
  <c r="D23" i="46"/>
  <c r="E23" i="46"/>
  <c r="F23" i="46"/>
  <c r="G23" i="46"/>
  <c r="H23" i="46"/>
  <c r="I23" i="46"/>
  <c r="J23" i="46"/>
  <c r="K23" i="46"/>
  <c r="L23" i="46"/>
  <c r="M23" i="46"/>
  <c r="N23" i="46"/>
  <c r="O23" i="46"/>
  <c r="P23" i="46"/>
  <c r="Q23" i="46"/>
  <c r="R23" i="46"/>
  <c r="S23" i="46"/>
  <c r="T23" i="46"/>
  <c r="U23" i="46"/>
  <c r="V23" i="46"/>
  <c r="W23" i="46"/>
  <c r="X23" i="46"/>
  <c r="Y23" i="46"/>
  <c r="D14" i="46"/>
  <c r="E14" i="46"/>
  <c r="F14" i="46"/>
  <c r="G14" i="46"/>
  <c r="H14" i="46"/>
  <c r="I14" i="46"/>
  <c r="J14" i="46"/>
  <c r="K14" i="46"/>
  <c r="L14" i="46"/>
  <c r="M14" i="46"/>
  <c r="N14" i="46"/>
  <c r="O14" i="46"/>
  <c r="P14" i="46"/>
  <c r="Q14" i="46"/>
  <c r="R14" i="46"/>
  <c r="S14" i="46"/>
  <c r="T14" i="46"/>
  <c r="U14" i="46"/>
  <c r="V14" i="46"/>
  <c r="W14" i="46"/>
  <c r="X14" i="46"/>
  <c r="Y14" i="46"/>
  <c r="C14" i="46"/>
  <c r="Z15" i="46"/>
  <c r="AA15" i="46"/>
  <c r="Z16" i="46"/>
  <c r="AA16" i="46"/>
  <c r="Z17" i="46"/>
  <c r="AA17" i="46"/>
  <c r="Z18" i="46"/>
  <c r="AA18" i="46"/>
  <c r="Z19" i="46"/>
  <c r="AA19" i="46"/>
  <c r="Z20" i="46"/>
  <c r="AA20" i="46"/>
  <c r="Z21" i="46"/>
  <c r="AA21" i="46"/>
  <c r="Z22" i="46"/>
  <c r="AA22" i="46"/>
  <c r="Z23" i="46"/>
  <c r="AA23" i="46"/>
  <c r="Z14" i="46"/>
  <c r="AA14" i="46"/>
  <c r="M18" i="32"/>
  <c r="M16" i="32"/>
  <c r="M14" i="32"/>
  <c r="E41" i="28" l="1" a="1"/>
  <c r="E41" i="28" s="1"/>
  <c r="D41" i="28" a="1"/>
  <c r="D41" i="28" s="1"/>
  <c r="K42" i="28" a="1"/>
  <c r="K42" i="28" s="1"/>
  <c r="C42" i="28" a="1"/>
  <c r="C42" i="28" s="1"/>
  <c r="C51" i="28" s="1"/>
  <c r="N5" i="32" s="1" a="1"/>
  <c r="N5" i="32" s="1"/>
  <c r="E43" i="28" a="1"/>
  <c r="E43" i="28" s="1"/>
  <c r="F42" i="28" a="1"/>
  <c r="F42" i="28" s="1"/>
  <c r="F51" i="28" s="1"/>
  <c r="N8" i="32" s="1" a="1"/>
  <c r="N8" i="32" s="1"/>
  <c r="K41" i="28" a="1"/>
  <c r="K41" i="28" s="1"/>
  <c r="X51" i="28"/>
  <c r="N26" i="32" s="1" a="1"/>
  <c r="N26" i="32" s="1"/>
  <c r="V51" i="28"/>
  <c r="N24" i="32" s="1" a="1"/>
  <c r="N24" i="32" s="1"/>
  <c r="Q51" i="28"/>
  <c r="N19" i="32" s="1" a="1"/>
  <c r="N19" i="32" s="1"/>
  <c r="Y51" i="28"/>
  <c r="N27" i="32" s="1" a="1"/>
  <c r="N27" i="32" s="1"/>
  <c r="L51" i="28"/>
  <c r="N14" i="32" s="1" a="1"/>
  <c r="N14" i="32" s="1"/>
  <c r="P51" i="28"/>
  <c r="N18" i="32" s="1" a="1"/>
  <c r="N18" i="32" s="1"/>
  <c r="O51" i="28"/>
  <c r="N17" i="32" s="1" a="1"/>
  <c r="N17" i="32" s="1"/>
  <c r="N51" i="28"/>
  <c r="N16" i="32" s="1" a="1"/>
  <c r="N16" i="32" s="1"/>
  <c r="M51" i="28"/>
  <c r="N15" i="32" s="1" a="1"/>
  <c r="N15" i="32" s="1"/>
  <c r="T51" i="28"/>
  <c r="N22" i="32" s="1" a="1"/>
  <c r="N22" i="32" s="1"/>
  <c r="J51" i="28"/>
  <c r="N12" i="32" s="1" a="1"/>
  <c r="N12" i="32" s="1"/>
  <c r="I51" i="28"/>
  <c r="N11" i="32" s="1" a="1"/>
  <c r="N11" i="32" s="1"/>
  <c r="U51" i="28"/>
  <c r="N23" i="32" s="1" a="1"/>
  <c r="N23" i="32" s="1"/>
  <c r="E51" i="28"/>
  <c r="N7" i="32" s="1" a="1"/>
  <c r="N7" i="32" s="1"/>
  <c r="D51" i="28"/>
  <c r="N6" i="32" s="1" a="1"/>
  <c r="N6" i="32" s="1"/>
  <c r="W51" i="28"/>
  <c r="N25" i="32" s="1" a="1"/>
  <c r="N25" i="32" s="1"/>
  <c r="S51" i="28"/>
  <c r="N21" i="32" s="1" a="1"/>
  <c r="N21" i="32" s="1"/>
  <c r="R51" i="28"/>
  <c r="N20" i="32" s="1" a="1"/>
  <c r="N20" i="32" s="1"/>
  <c r="H41" i="28" a="1"/>
  <c r="H41" i="28" s="1"/>
  <c r="H51" i="28" s="1"/>
  <c r="N10" i="32" s="1" a="1"/>
  <c r="N10" i="32" s="1"/>
  <c r="G51" i="28"/>
  <c r="N9" i="32" s="1" a="1"/>
  <c r="N9" i="32" s="1"/>
  <c r="N24" i="46"/>
  <c r="M24" i="46"/>
  <c r="R24" i="46"/>
  <c r="P24" i="46"/>
  <c r="U24" i="46"/>
  <c r="E24" i="46"/>
  <c r="O24" i="46"/>
  <c r="T24" i="46"/>
  <c r="V24" i="46"/>
  <c r="D24" i="46"/>
  <c r="S24" i="46"/>
  <c r="Q24" i="46"/>
  <c r="C24" i="46"/>
  <c r="L24" i="46"/>
  <c r="K24" i="46"/>
  <c r="F24" i="46"/>
  <c r="AA24" i="46"/>
  <c r="J24" i="46"/>
  <c r="Y24" i="46"/>
  <c r="I24" i="46"/>
  <c r="Z25" i="46"/>
  <c r="X24" i="46"/>
  <c r="H24" i="46"/>
  <c r="W24" i="46"/>
  <c r="G24" i="46"/>
  <c r="Z24" i="46"/>
  <c r="K51" i="28" l="1"/>
  <c r="N13" i="32" s="1" a="1"/>
  <c r="N13" i="32" s="1"/>
  <c r="C52" i="28"/>
  <c r="C25" i="46"/>
  <c r="AD16" i="28" l="1"/>
  <c r="AD17" i="28"/>
  <c r="AD18" i="28"/>
  <c r="AD19" i="28"/>
  <c r="AD20" i="28"/>
  <c r="AA25" i="28" s="1"/>
  <c r="G5" i="29" s="1"/>
  <c r="I11" i="39" s="1"/>
  <c r="AD21" i="28"/>
  <c r="AD22" i="28"/>
  <c r="AD23" i="28"/>
  <c r="AD24" i="28"/>
  <c r="AD15" i="28"/>
  <c r="Z26" i="28" l="1"/>
  <c r="G6" i="29" s="1"/>
  <c r="Z25" i="28"/>
  <c r="G4" i="29" s="1"/>
  <c r="G11" i="39" s="1"/>
  <c r="F16" i="40" l="1"/>
  <c r="J20" i="35"/>
  <c r="J62" i="35"/>
  <c r="J61" i="35"/>
  <c r="J60" i="35"/>
  <c r="J59" i="35"/>
  <c r="J58" i="35"/>
  <c r="J57" i="35"/>
  <c r="J56" i="35"/>
  <c r="J55" i="35"/>
  <c r="J54" i="35"/>
  <c r="J53" i="35"/>
  <c r="J48" i="35"/>
  <c r="J47" i="35"/>
  <c r="J46" i="35"/>
  <c r="J45" i="35"/>
  <c r="J44" i="35"/>
  <c r="J43" i="35"/>
  <c r="J42" i="35"/>
  <c r="J41" i="35"/>
  <c r="J40" i="35"/>
  <c r="J39" i="35"/>
  <c r="K34" i="35"/>
  <c r="J34" i="35"/>
  <c r="K33" i="35"/>
  <c r="J33" i="35"/>
  <c r="K32" i="35"/>
  <c r="J32" i="35"/>
  <c r="K31" i="35"/>
  <c r="J31" i="35"/>
  <c r="K30" i="35"/>
  <c r="J30" i="35"/>
  <c r="K29" i="35"/>
  <c r="J29" i="35"/>
  <c r="K28" i="35"/>
  <c r="J28" i="35"/>
  <c r="K27" i="35"/>
  <c r="J27" i="35"/>
  <c r="K26" i="35"/>
  <c r="J26" i="35"/>
  <c r="K25" i="35"/>
  <c r="J25" i="35"/>
  <c r="K20" i="35"/>
  <c r="K19" i="35"/>
  <c r="J19" i="35"/>
  <c r="K18" i="35"/>
  <c r="J18" i="35"/>
  <c r="K17" i="35"/>
  <c r="J17" i="35"/>
  <c r="K16" i="35"/>
  <c r="J16" i="35"/>
  <c r="K15" i="35"/>
  <c r="J15" i="35"/>
  <c r="K14" i="35"/>
  <c r="J14" i="35"/>
  <c r="K13" i="35"/>
  <c r="J13" i="35"/>
  <c r="K12" i="35"/>
  <c r="J12" i="35"/>
  <c r="K11" i="35"/>
  <c r="E15" i="39" l="1"/>
  <c r="J16" i="31"/>
  <c r="K52" i="35"/>
  <c r="K10" i="35"/>
  <c r="K24" i="35"/>
  <c r="K38" i="35"/>
  <c r="J52" i="35"/>
  <c r="J24" i="35"/>
  <c r="J38" i="35"/>
  <c r="K8" i="35" l="1"/>
  <c r="K7" i="35" l="1"/>
  <c r="N5" i="35" s="1"/>
  <c r="O18" i="32"/>
  <c r="Q18" i="32" s="1"/>
  <c r="O16" i="32"/>
  <c r="Q16" i="32" s="1"/>
  <c r="O14" i="32"/>
  <c r="Q14" i="32" s="1"/>
  <c r="C25" i="28"/>
  <c r="D25" i="28"/>
  <c r="O6" i="32" s="1"/>
  <c r="Q6" i="32" s="1"/>
  <c r="E25" i="28"/>
  <c r="O7" i="32" s="1"/>
  <c r="Q7" i="32" s="1"/>
  <c r="F25" i="28"/>
  <c r="O8" i="32" s="1"/>
  <c r="Q8" i="32" s="1"/>
  <c r="Y25" i="28"/>
  <c r="O27" i="32" s="1"/>
  <c r="Q27" i="32" s="1"/>
  <c r="X25" i="28"/>
  <c r="O26" i="32" s="1"/>
  <c r="Q26" i="32" s="1"/>
  <c r="W25" i="28"/>
  <c r="O25" i="32" s="1"/>
  <c r="Q25" i="32" s="1"/>
  <c r="V25" i="28"/>
  <c r="O24" i="32" s="1"/>
  <c r="Q24" i="32" s="1"/>
  <c r="U25" i="28"/>
  <c r="O23" i="32" s="1"/>
  <c r="Q23" i="32" s="1"/>
  <c r="T25" i="28"/>
  <c r="O22" i="32" s="1"/>
  <c r="Q22" i="32" s="1"/>
  <c r="S25" i="28"/>
  <c r="O21" i="32" s="1"/>
  <c r="Q21" i="32" s="1"/>
  <c r="R25" i="28"/>
  <c r="O20" i="32" s="1"/>
  <c r="Q20" i="32" s="1"/>
  <c r="Q25" i="28"/>
  <c r="P25" i="28"/>
  <c r="O25" i="28"/>
  <c r="O17" i="32" s="1"/>
  <c r="Q17" i="32" s="1"/>
  <c r="N25" i="28"/>
  <c r="M25" i="28"/>
  <c r="O15" i="32" s="1"/>
  <c r="Q15" i="32" s="1"/>
  <c r="L25" i="28"/>
  <c r="K25" i="28"/>
  <c r="O13" i="32" s="1"/>
  <c r="Q13" i="32" s="1"/>
  <c r="J25" i="28"/>
  <c r="O12" i="32" s="1"/>
  <c r="Q12" i="32" s="1"/>
  <c r="I25" i="28"/>
  <c r="O11" i="32" s="1"/>
  <c r="Q11" i="32" s="1"/>
  <c r="H25" i="28"/>
  <c r="O10" i="32" s="1"/>
  <c r="Q10" i="32" s="1"/>
  <c r="G25" i="28"/>
  <c r="E23" i="39" l="1"/>
  <c r="N17" i="31"/>
  <c r="O19" i="32"/>
  <c r="Q19" i="32" s="1"/>
  <c r="O9" i="32"/>
  <c r="Q9" i="32" s="1"/>
  <c r="C26" i="28"/>
  <c r="O5" i="32"/>
  <c r="Q5" i="32" s="1"/>
  <c r="Q28" i="32" l="1"/>
  <c r="Y33" i="28" a="1"/>
  <c r="Y33" i="28" s="1"/>
  <c r="V29" i="28" s="1"/>
  <c r="G3" i="29"/>
  <c r="C4" i="40" s="1"/>
  <c r="N28" i="32"/>
  <c r="U14" i="32" s="1"/>
  <c r="O28" i="32"/>
  <c r="E21" i="49" l="1"/>
  <c r="C23" i="29"/>
  <c r="C24" i="29"/>
  <c r="U8" i="32"/>
  <c r="E11" i="39"/>
  <c r="K11" i="39" s="1"/>
  <c r="E22" i="49"/>
  <c r="V30" i="28" a="1"/>
  <c r="V30" i="28" s="1"/>
  <c r="G12" i="29" a="1"/>
  <c r="G12" i="29" s="1"/>
  <c r="U7" i="32"/>
  <c r="E4" i="40" l="1"/>
  <c r="C9" i="40" s="1"/>
  <c r="F41" i="40" s="1"/>
  <c r="G14" i="29"/>
  <c r="S13" i="39" s="1" a="1"/>
  <c r="S13" i="39" s="1"/>
  <c r="E13" i="39" s="1" a="1"/>
  <c r="E13" i="39" s="1"/>
  <c r="U19" i="32"/>
  <c r="U20" i="32" s="1"/>
  <c r="G15" i="29" s="1" a="1"/>
  <c r="G15" i="29" s="1"/>
  <c r="G11" i="29" s="1" a="1"/>
  <c r="G11" i="29" s="1"/>
  <c r="U18" i="32"/>
  <c r="C23" i="40" l="1"/>
  <c r="C24" i="40" s="1" a="1"/>
  <c r="C24" i="40" s="1"/>
  <c r="F26" i="40" s="1"/>
  <c r="F27" i="40" s="1"/>
  <c r="F22" i="29" a="1"/>
  <c r="F22" i="29" s="1"/>
  <c r="H21" i="39" s="1"/>
  <c r="E25" i="49"/>
  <c r="E28" i="49"/>
  <c r="C8" i="40"/>
  <c r="E10" i="40"/>
  <c r="E36" i="49" l="1" a="1"/>
  <c r="E36" i="49" s="1"/>
  <c r="J11" i="35" l="1"/>
  <c r="J10" i="35" s="1"/>
  <c r="J8" i="35" s="1"/>
  <c r="J7" i="35" l="1"/>
  <c r="C5" i="35" s="1"/>
  <c r="E22" i="39" l="1"/>
  <c r="M17" i="31"/>
  <c r="K16" i="31" s="1"/>
  <c r="C22" i="31" l="1"/>
  <c r="C22" i="47" s="1"/>
  <c r="C23" i="47" s="1"/>
  <c r="C21" i="31"/>
  <c r="C21" i="47" s="1"/>
  <c r="C23" i="31" l="1"/>
  <c r="S12" i="39" l="1" a="1"/>
  <c r="S12" i="39" s="1"/>
  <c r="E12" i="39" s="1" a="1"/>
  <c r="E12" i="39" s="1"/>
  <c r="E27" i="49"/>
  <c r="D22" i="29" a="1"/>
  <c r="D22" i="29" s="1"/>
  <c r="C6" i="31" l="1"/>
  <c r="B28" i="31" s="1"/>
  <c r="C6" i="47"/>
  <c r="B28" i="47" s="1"/>
  <c r="M11" i="39"/>
  <c r="E34" i="49" a="1"/>
  <c r="E34" i="49"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<sst xmlns="http://schemas.openxmlformats.org/spreadsheetml/2006/main" count="648" uniqueCount="373">
  <si>
    <t xml:space="preserve">＝ </t>
    <phoneticPr fontId="6"/>
  </si>
  <si>
    <t>ポンプ能力上限値</t>
    <rPh sb="3" eb="5">
      <t>ノウリョク</t>
    </rPh>
    <rPh sb="5" eb="8">
      <t>ジョウゲンチ</t>
    </rPh>
    <phoneticPr fontId="6"/>
  </si>
  <si>
    <t>貯留槽体積</t>
    <rPh sb="0" eb="2">
      <t>チョリュウ</t>
    </rPh>
    <rPh sb="2" eb="3">
      <t>ソウ</t>
    </rPh>
    <rPh sb="3" eb="5">
      <t>タイセキ</t>
    </rPh>
    <phoneticPr fontId="6"/>
  </si>
  <si>
    <t>=</t>
    <phoneticPr fontId="1"/>
  </si>
  <si>
    <t>Q =</t>
    <phoneticPr fontId="1"/>
  </si>
  <si>
    <t>C × I × A</t>
    <phoneticPr fontId="1"/>
  </si>
  <si>
    <r>
      <t>[ ｍ</t>
    </r>
    <r>
      <rPr>
        <vertAlign val="superscript"/>
        <sz val="12"/>
        <color indexed="8"/>
        <rFont val="ＭＳ Ｐゴシック"/>
        <family val="3"/>
        <charset val="128"/>
      </rPr>
      <t>3</t>
    </r>
    <r>
      <rPr>
        <sz val="12"/>
        <color indexed="8"/>
        <rFont val="ＭＳ Ｐゴシック"/>
        <family val="3"/>
        <charset val="128"/>
      </rPr>
      <t>/h ]</t>
    </r>
    <phoneticPr fontId="1"/>
  </si>
  <si>
    <t>（少数第3位以下切り捨て）</t>
    <rPh sb="6" eb="8">
      <t>イカ</t>
    </rPh>
    <phoneticPr fontId="1"/>
  </si>
  <si>
    <t>雨水流出抑制量</t>
    <rPh sb="0" eb="2">
      <t>ウスイ</t>
    </rPh>
    <rPh sb="2" eb="4">
      <t>リュウシュツ</t>
    </rPh>
    <rPh sb="4" eb="6">
      <t>ヨクセイ</t>
    </rPh>
    <rPh sb="6" eb="7">
      <t>リョウ</t>
    </rPh>
    <phoneticPr fontId="1"/>
  </si>
  <si>
    <t>判定結果</t>
    <rPh sb="0" eb="2">
      <t>ハンテイ</t>
    </rPh>
    <rPh sb="2" eb="4">
      <t>ケッカ</t>
    </rPh>
    <phoneticPr fontId="1"/>
  </si>
  <si>
    <t>判定の基準</t>
    <rPh sb="0" eb="2">
      <t>ハンテイ</t>
    </rPh>
    <rPh sb="3" eb="5">
      <t>キジュン</t>
    </rPh>
    <phoneticPr fontId="1"/>
  </si>
  <si>
    <t>対策雨水量</t>
    <rPh sb="0" eb="2">
      <t>タイサク</t>
    </rPh>
    <rPh sb="2" eb="4">
      <t>ウスイ</t>
    </rPh>
    <rPh sb="4" eb="5">
      <t>リョウ</t>
    </rPh>
    <phoneticPr fontId="1"/>
  </si>
  <si>
    <t>≦</t>
    <phoneticPr fontId="1"/>
  </si>
  <si>
    <t>⇒　</t>
    <phoneticPr fontId="1"/>
  </si>
  <si>
    <t>適合</t>
    <rPh sb="0" eb="2">
      <t>テキゴウ</t>
    </rPh>
    <phoneticPr fontId="1"/>
  </si>
  <si>
    <t>＞</t>
    <phoneticPr fontId="1"/>
  </si>
  <si>
    <t>不適</t>
    <rPh sb="0" eb="2">
      <t>フテキ</t>
    </rPh>
    <phoneticPr fontId="1"/>
  </si>
  <si>
    <t>流出係数</t>
    <rPh sb="0" eb="2">
      <t>リュウシュツ</t>
    </rPh>
    <rPh sb="2" eb="4">
      <t>ケイスウ</t>
    </rPh>
    <phoneticPr fontId="1"/>
  </si>
  <si>
    <t>ha</t>
    <phoneticPr fontId="13"/>
  </si>
  <si>
    <r>
      <t>ｍ</t>
    </r>
    <r>
      <rPr>
        <vertAlign val="superscript"/>
        <sz val="14"/>
        <color theme="1"/>
        <rFont val="ＭＳ Ｐゴシック"/>
        <family val="3"/>
        <charset val="128"/>
        <scheme val="minor"/>
      </rPr>
      <t>3</t>
    </r>
    <phoneticPr fontId="6"/>
  </si>
  <si>
    <t>使用ポンプ能力</t>
    <rPh sb="0" eb="2">
      <t>シヨウ</t>
    </rPh>
    <rPh sb="5" eb="7">
      <t>ノウリョク</t>
    </rPh>
    <phoneticPr fontId="6"/>
  </si>
  <si>
    <t>［㎡］</t>
    <phoneticPr fontId="2"/>
  </si>
  <si>
    <t>［ℓ/min］</t>
    <phoneticPr fontId="6"/>
  </si>
  <si>
    <r>
      <t>［ｍ</t>
    </r>
    <r>
      <rPr>
        <vertAlign val="superscript"/>
        <sz val="14"/>
        <color theme="1"/>
        <rFont val="ＭＳ Ｐゴシック"/>
        <family val="3"/>
        <charset val="128"/>
        <scheme val="minor"/>
      </rPr>
      <t>3</t>
    </r>
    <r>
      <rPr>
        <sz val="14"/>
        <color theme="1"/>
        <rFont val="ＭＳ Ｐゴシック"/>
        <family val="3"/>
        <charset val="128"/>
        <scheme val="minor"/>
      </rPr>
      <t>/s］</t>
    </r>
    <phoneticPr fontId="6"/>
  </si>
  <si>
    <t>［ｍ］</t>
    <phoneticPr fontId="6"/>
  </si>
  <si>
    <t>［㎥/s/ha］</t>
  </si>
  <si>
    <t xml:space="preserve">［ha］ </t>
  </si>
  <si>
    <t>許容放流比流量 q</t>
    <rPh sb="0" eb="2">
      <t>キョヨウ</t>
    </rPh>
    <rPh sb="2" eb="4">
      <t>ホウリュウ</t>
    </rPh>
    <rPh sb="4" eb="5">
      <t>ヒ</t>
    </rPh>
    <rPh sb="5" eb="6">
      <t>ナガ</t>
    </rPh>
    <rPh sb="6" eb="7">
      <t>リョウ</t>
    </rPh>
    <phoneticPr fontId="6"/>
  </si>
  <si>
    <t>許容放流量 Qc =</t>
    <rPh sb="0" eb="2">
      <t>キョヨウ</t>
    </rPh>
    <rPh sb="2" eb="4">
      <t>ホウリュウ</t>
    </rPh>
    <rPh sb="4" eb="5">
      <t>リョウ</t>
    </rPh>
    <phoneticPr fontId="2"/>
  </si>
  <si>
    <t>=</t>
    <phoneticPr fontId="6"/>
  </si>
  <si>
    <t>オリフィスヘッド差 △h</t>
    <rPh sb="8" eb="9">
      <t>サ</t>
    </rPh>
    <phoneticPr fontId="6"/>
  </si>
  <si>
    <t>オリフィス流量 Ｑo=</t>
    <rPh sb="5" eb="7">
      <t>リュウリョウ</t>
    </rPh>
    <phoneticPr fontId="6"/>
  </si>
  <si>
    <r>
      <t>A</t>
    </r>
    <r>
      <rPr>
        <vertAlign val="subscript"/>
        <sz val="14"/>
        <color theme="1"/>
        <rFont val="ＭＳ Ｐゴシック"/>
        <family val="3"/>
        <charset val="128"/>
        <scheme val="minor"/>
      </rPr>
      <t>0</t>
    </r>
    <r>
      <rPr>
        <sz val="14"/>
        <color theme="1"/>
        <rFont val="ＭＳ Ｐゴシック"/>
        <family val="3"/>
        <charset val="128"/>
        <scheme val="minor"/>
      </rPr>
      <t xml:space="preserve"> × q</t>
    </r>
    <phoneticPr fontId="6"/>
  </si>
  <si>
    <t>①</t>
    <phoneticPr fontId="13"/>
  </si>
  <si>
    <t>②</t>
    <phoneticPr fontId="13"/>
  </si>
  <si>
    <t>③</t>
    <phoneticPr fontId="13"/>
  </si>
  <si>
    <t>④</t>
    <phoneticPr fontId="13"/>
  </si>
  <si>
    <t>⑤</t>
    <phoneticPr fontId="13"/>
  </si>
  <si>
    <t>⑥</t>
    <phoneticPr fontId="13"/>
  </si>
  <si>
    <t>⑦</t>
    <phoneticPr fontId="13"/>
  </si>
  <si>
    <t>⑧</t>
    <phoneticPr fontId="13"/>
  </si>
  <si>
    <t>⑨</t>
    <phoneticPr fontId="13"/>
  </si>
  <si>
    <t>⑩</t>
    <phoneticPr fontId="13"/>
  </si>
  <si>
    <t>小計</t>
    <rPh sb="0" eb="2">
      <t>ショウケイ</t>
    </rPh>
    <phoneticPr fontId="13"/>
  </si>
  <si>
    <t>合計</t>
    <rPh sb="0" eb="2">
      <t>ゴウケイ</t>
    </rPh>
    <phoneticPr fontId="13"/>
  </si>
  <si>
    <t>エリア
No</t>
    <phoneticPr fontId="13"/>
  </si>
  <si>
    <t>宅地等</t>
    <rPh sb="0" eb="2">
      <t>タクチ</t>
    </rPh>
    <rPh sb="2" eb="3">
      <t>トウ</t>
    </rPh>
    <phoneticPr fontId="13"/>
  </si>
  <si>
    <t>宅地</t>
    <rPh sb="0" eb="2">
      <t>タクチ</t>
    </rPh>
    <phoneticPr fontId="13"/>
  </si>
  <si>
    <t>池沼</t>
    <rPh sb="0" eb="2">
      <t>イケヌマ</t>
    </rPh>
    <phoneticPr fontId="13"/>
  </si>
  <si>
    <t>水路</t>
    <rPh sb="0" eb="2">
      <t>スイロ</t>
    </rPh>
    <phoneticPr fontId="13"/>
  </si>
  <si>
    <t>ため池</t>
    <rPh sb="2" eb="3">
      <t>イケ</t>
    </rPh>
    <phoneticPr fontId="13"/>
  </si>
  <si>
    <t>道路（法面を有しないものに限る。）</t>
    <rPh sb="0" eb="2">
      <t>ドウロ</t>
    </rPh>
    <rPh sb="3" eb="5">
      <t>ノリメン</t>
    </rPh>
    <rPh sb="6" eb="7">
      <t>ユウ</t>
    </rPh>
    <rPh sb="13" eb="14">
      <t>カギ</t>
    </rPh>
    <phoneticPr fontId="13"/>
  </si>
  <si>
    <t>道路（法面を有すものに限る。）</t>
    <rPh sb="0" eb="2">
      <t>ドウロ</t>
    </rPh>
    <rPh sb="3" eb="5">
      <t>ノリメン</t>
    </rPh>
    <rPh sb="6" eb="7">
      <t>ユウ</t>
    </rPh>
    <rPh sb="11" eb="12">
      <t>カギ</t>
    </rPh>
    <phoneticPr fontId="13"/>
  </si>
  <si>
    <t>鉄道線路（法面を有しないものに限る。）</t>
    <rPh sb="0" eb="2">
      <t>テツドウ</t>
    </rPh>
    <rPh sb="2" eb="4">
      <t>センロ</t>
    </rPh>
    <rPh sb="5" eb="7">
      <t>ノリメン</t>
    </rPh>
    <rPh sb="8" eb="9">
      <t>ユウ</t>
    </rPh>
    <rPh sb="15" eb="16">
      <t>カギ</t>
    </rPh>
    <phoneticPr fontId="13"/>
  </si>
  <si>
    <t>鉄道線路（法面を有すものに限る。）</t>
    <rPh sb="0" eb="2">
      <t>テツドウ</t>
    </rPh>
    <rPh sb="2" eb="4">
      <t>センロ</t>
    </rPh>
    <rPh sb="5" eb="7">
      <t>ノリメン</t>
    </rPh>
    <rPh sb="8" eb="9">
      <t>ユウ</t>
    </rPh>
    <rPh sb="13" eb="14">
      <t>カギ</t>
    </rPh>
    <phoneticPr fontId="13"/>
  </si>
  <si>
    <t>飛行場（法面を有しないものに限る。）</t>
    <rPh sb="0" eb="3">
      <t>ヒコウジョウ</t>
    </rPh>
    <rPh sb="4" eb="6">
      <t>ノリメン</t>
    </rPh>
    <rPh sb="7" eb="8">
      <t>ユウ</t>
    </rPh>
    <rPh sb="14" eb="15">
      <t>カギ</t>
    </rPh>
    <phoneticPr fontId="13"/>
  </si>
  <si>
    <t>飛行場（法面を有すものに限る。）</t>
    <rPh sb="0" eb="3">
      <t>ヒコウジョウ</t>
    </rPh>
    <rPh sb="4" eb="6">
      <t>ノリメン</t>
    </rPh>
    <rPh sb="7" eb="8">
      <t>ユウ</t>
    </rPh>
    <rPh sb="12" eb="13">
      <t>カギ</t>
    </rPh>
    <phoneticPr fontId="13"/>
  </si>
  <si>
    <t>太陽光パネル</t>
    <rPh sb="0" eb="3">
      <t>タイヨウコウ</t>
    </rPh>
    <phoneticPr fontId="13"/>
  </si>
  <si>
    <t>舗装された土地</t>
    <rPh sb="0" eb="2">
      <t>ホソウ</t>
    </rPh>
    <rPh sb="5" eb="7">
      <t>トチ</t>
    </rPh>
    <phoneticPr fontId="13"/>
  </si>
  <si>
    <t>コンクリート等の不浸透性の材料により覆われた土地（法面を除く）</t>
    <rPh sb="6" eb="7">
      <t>トウ</t>
    </rPh>
    <rPh sb="8" eb="9">
      <t>フ</t>
    </rPh>
    <rPh sb="9" eb="12">
      <t>シントウセイ</t>
    </rPh>
    <rPh sb="13" eb="15">
      <t>ザイリョウ</t>
    </rPh>
    <rPh sb="18" eb="19">
      <t>オオ</t>
    </rPh>
    <rPh sb="22" eb="24">
      <t>トチ</t>
    </rPh>
    <rPh sb="25" eb="27">
      <t>ノリメン</t>
    </rPh>
    <rPh sb="28" eb="29">
      <t>ノゾ</t>
    </rPh>
    <phoneticPr fontId="13"/>
  </si>
  <si>
    <t>コンクリート等の不浸透性の材料により覆われた法面</t>
    <rPh sb="6" eb="7">
      <t>トウ</t>
    </rPh>
    <rPh sb="8" eb="9">
      <t>フ</t>
    </rPh>
    <rPh sb="9" eb="12">
      <t>シントウセイ</t>
    </rPh>
    <rPh sb="13" eb="15">
      <t>ザイリョウ</t>
    </rPh>
    <rPh sb="18" eb="19">
      <t>オオ</t>
    </rPh>
    <rPh sb="22" eb="24">
      <t>ノリメン</t>
    </rPh>
    <phoneticPr fontId="13"/>
  </si>
  <si>
    <t>その他土地からの流出雨水量を増加させるおそれのある行為に係る土地</t>
    <rPh sb="2" eb="3">
      <t>タ</t>
    </rPh>
    <rPh sb="3" eb="5">
      <t>トチ</t>
    </rPh>
    <rPh sb="8" eb="10">
      <t>リュウシュツ</t>
    </rPh>
    <rPh sb="10" eb="12">
      <t>ウスイ</t>
    </rPh>
    <rPh sb="12" eb="13">
      <t>リョウ</t>
    </rPh>
    <rPh sb="14" eb="16">
      <t>ゾウカ</t>
    </rPh>
    <rPh sb="25" eb="27">
      <t>コウイ</t>
    </rPh>
    <rPh sb="28" eb="29">
      <t>カカワ</t>
    </rPh>
    <rPh sb="30" eb="32">
      <t>トチ</t>
    </rPh>
    <phoneticPr fontId="13"/>
  </si>
  <si>
    <t>左記以外の土地</t>
    <rPh sb="0" eb="2">
      <t>サキ</t>
    </rPh>
    <rPh sb="2" eb="4">
      <t>イガイ</t>
    </rPh>
    <rPh sb="5" eb="7">
      <t>トチ</t>
    </rPh>
    <phoneticPr fontId="13"/>
  </si>
  <si>
    <t>ゴルフ場（雨水を排除するための排水施設を伴うもの）</t>
    <rPh sb="3" eb="4">
      <t>ジョウ</t>
    </rPh>
    <rPh sb="5" eb="7">
      <t>ウスイ</t>
    </rPh>
    <rPh sb="8" eb="10">
      <t>ハイジョ</t>
    </rPh>
    <rPh sb="15" eb="17">
      <t>ハイスイ</t>
    </rPh>
    <rPh sb="17" eb="19">
      <t>シセツ</t>
    </rPh>
    <rPh sb="20" eb="21">
      <t>トモナ</t>
    </rPh>
    <phoneticPr fontId="13"/>
  </si>
  <si>
    <t>運動場その他これに類する施設（雨水を排除するための排水施設を伴うもの）</t>
    <rPh sb="0" eb="3">
      <t>ウンドウジョウ</t>
    </rPh>
    <rPh sb="5" eb="6">
      <t>タ</t>
    </rPh>
    <rPh sb="9" eb="10">
      <t>ルイ</t>
    </rPh>
    <rPh sb="12" eb="14">
      <t>シセツ</t>
    </rPh>
    <rPh sb="15" eb="17">
      <t>ウスイ</t>
    </rPh>
    <rPh sb="18" eb="20">
      <t>ハイジョ</t>
    </rPh>
    <rPh sb="25" eb="27">
      <t>ハイスイ</t>
    </rPh>
    <rPh sb="27" eb="29">
      <t>シセツ</t>
    </rPh>
    <rPh sb="30" eb="31">
      <t>トモナ</t>
    </rPh>
    <phoneticPr fontId="13"/>
  </si>
  <si>
    <t>ローラーその他これに類する建設機械を用いて締固めされた土地</t>
    <rPh sb="6" eb="7">
      <t>タ</t>
    </rPh>
    <rPh sb="10" eb="11">
      <t>ルイ</t>
    </rPh>
    <rPh sb="13" eb="15">
      <t>ケンセツ</t>
    </rPh>
    <rPh sb="15" eb="17">
      <t>キカイ</t>
    </rPh>
    <rPh sb="18" eb="19">
      <t>モチ</t>
    </rPh>
    <rPh sb="21" eb="23">
      <t>シメカタ</t>
    </rPh>
    <rPh sb="27" eb="29">
      <t>トチ</t>
    </rPh>
    <phoneticPr fontId="13"/>
  </si>
  <si>
    <t>山地</t>
    <rPh sb="0" eb="2">
      <t>サンチ</t>
    </rPh>
    <phoneticPr fontId="13"/>
  </si>
  <si>
    <t>人工的に造成された植生に覆われた法面</t>
    <rPh sb="0" eb="3">
      <t>ジンコウテキ</t>
    </rPh>
    <rPh sb="4" eb="6">
      <t>ゾウセイ</t>
    </rPh>
    <rPh sb="9" eb="11">
      <t>ショクセイ</t>
    </rPh>
    <rPh sb="12" eb="13">
      <t>オオ</t>
    </rPh>
    <rPh sb="16" eb="18">
      <t>ノリメン</t>
    </rPh>
    <phoneticPr fontId="13"/>
  </si>
  <si>
    <t>林地、耕地、原野その他ローラーその他これに類する建設機械を用いていない土地</t>
    <rPh sb="0" eb="2">
      <t>リンチ</t>
    </rPh>
    <rPh sb="3" eb="5">
      <t>コウチ</t>
    </rPh>
    <rPh sb="6" eb="8">
      <t>ゲンヤ</t>
    </rPh>
    <rPh sb="10" eb="11">
      <t>タ</t>
    </rPh>
    <rPh sb="17" eb="18">
      <t>タ</t>
    </rPh>
    <rPh sb="21" eb="22">
      <t>ルイ</t>
    </rPh>
    <rPh sb="24" eb="26">
      <t>ケンセツ</t>
    </rPh>
    <rPh sb="26" eb="28">
      <t>キカイ</t>
    </rPh>
    <rPh sb="29" eb="30">
      <t>モチ</t>
    </rPh>
    <rPh sb="35" eb="37">
      <t>トチ</t>
    </rPh>
    <phoneticPr fontId="13"/>
  </si>
  <si>
    <t>計画土地利用（ha）</t>
    <rPh sb="0" eb="2">
      <t>ケイカク</t>
    </rPh>
    <rPh sb="2" eb="4">
      <t>トチ</t>
    </rPh>
    <rPh sb="4" eb="6">
      <t>リヨウ</t>
    </rPh>
    <phoneticPr fontId="13"/>
  </si>
  <si>
    <t>屋根・舗装</t>
    <rPh sb="0" eb="2">
      <t>ヤネ</t>
    </rPh>
    <rPh sb="3" eb="5">
      <t>ホソウ</t>
    </rPh>
    <phoneticPr fontId="13"/>
  </si>
  <si>
    <t>透水性舗装</t>
    <rPh sb="0" eb="3">
      <t>トウスイセイ</t>
    </rPh>
    <rPh sb="3" eb="5">
      <t>ホソウ</t>
    </rPh>
    <phoneticPr fontId="13"/>
  </si>
  <si>
    <t>緑地・砂利</t>
    <rPh sb="0" eb="2">
      <t>リョクチ</t>
    </rPh>
    <rPh sb="3" eb="5">
      <t>ジャリ</t>
    </rPh>
    <phoneticPr fontId="13"/>
  </si>
  <si>
    <t>水面</t>
    <rPh sb="0" eb="2">
      <t>スイメン</t>
    </rPh>
    <phoneticPr fontId="13"/>
  </si>
  <si>
    <t>土地利用区分</t>
    <rPh sb="0" eb="2">
      <t>トチ</t>
    </rPh>
    <rPh sb="2" eb="4">
      <t>リヨウ</t>
    </rPh>
    <rPh sb="4" eb="6">
      <t>クブン</t>
    </rPh>
    <phoneticPr fontId="13"/>
  </si>
  <si>
    <t>舗装された土地</t>
    <phoneticPr fontId="13"/>
  </si>
  <si>
    <t>その他土地からの流出雨水量を増加させるおそれのある行為に係る土地</t>
    <phoneticPr fontId="13"/>
  </si>
  <si>
    <t>コンクリート等の不浸透性の材料により覆われた土地（法面を除く）</t>
    <phoneticPr fontId="13"/>
  </si>
  <si>
    <t>コンクリート等の不浸透性の材料により覆われた法面</t>
    <phoneticPr fontId="13"/>
  </si>
  <si>
    <t>ゴルフ場（雨水を排除するための排水施設を伴うもの）</t>
    <phoneticPr fontId="13"/>
  </si>
  <si>
    <t>運動場その他これに類する施設（雨水を排除するための排水施設を伴うもの）</t>
    <phoneticPr fontId="13"/>
  </si>
  <si>
    <t>ローラーその他これに類する建設機械を用いて締固めされた土地</t>
    <phoneticPr fontId="13"/>
  </si>
  <si>
    <t>山地</t>
    <phoneticPr fontId="13"/>
  </si>
  <si>
    <t>人工的に造成された植生に覆われた法面</t>
    <phoneticPr fontId="13"/>
  </si>
  <si>
    <t>林地、耕地、原野その他ローラーその他これに類する建設機械を用いていない土地</t>
    <phoneticPr fontId="13"/>
  </si>
  <si>
    <t>上記に掲げる土地以外の土地</t>
    <rPh sb="0" eb="1">
      <t>ウエ</t>
    </rPh>
    <rPh sb="3" eb="4">
      <t>カカ</t>
    </rPh>
    <rPh sb="6" eb="8">
      <t>トチ</t>
    </rPh>
    <rPh sb="8" eb="10">
      <t>イガイ</t>
    </rPh>
    <rPh sb="11" eb="13">
      <t>トチ</t>
    </rPh>
    <phoneticPr fontId="13"/>
  </si>
  <si>
    <t>合　計</t>
    <rPh sb="0" eb="1">
      <t>ア</t>
    </rPh>
    <rPh sb="2" eb="3">
      <t>ケイ</t>
    </rPh>
    <phoneticPr fontId="13"/>
  </si>
  <si>
    <t>C　×　A</t>
    <phoneticPr fontId="1"/>
  </si>
  <si>
    <t>対策降雨</t>
    <rPh sb="0" eb="2">
      <t>タイサク</t>
    </rPh>
    <rPh sb="2" eb="4">
      <t>コウウ</t>
    </rPh>
    <phoneticPr fontId="1"/>
  </si>
  <si>
    <t>I　[ m/h ]</t>
    <phoneticPr fontId="13"/>
  </si>
  <si>
    <t>面積</t>
    <rPh sb="0" eb="2">
      <t>メンセキ</t>
    </rPh>
    <phoneticPr fontId="1"/>
  </si>
  <si>
    <t>C</t>
  </si>
  <si>
    <t>加重平均した流出係数</t>
    <rPh sb="0" eb="2">
      <t>カジュウ</t>
    </rPh>
    <rPh sb="2" eb="4">
      <t>ヘイキン</t>
    </rPh>
    <rPh sb="6" eb="8">
      <t>リュウシュツ</t>
    </rPh>
    <rPh sb="8" eb="10">
      <t>ケイスウ</t>
    </rPh>
    <phoneticPr fontId="13"/>
  </si>
  <si>
    <t>調整池深さ</t>
    <rPh sb="0" eb="3">
      <t>チョウセイチ</t>
    </rPh>
    <rPh sb="3" eb="4">
      <t>フカ</t>
    </rPh>
    <phoneticPr fontId="13"/>
  </si>
  <si>
    <t>オリフィス径（円・直径）</t>
    <rPh sb="5" eb="6">
      <t>ケイ</t>
    </rPh>
    <rPh sb="7" eb="8">
      <t>エン</t>
    </rPh>
    <rPh sb="9" eb="11">
      <t>チョッケイ</t>
    </rPh>
    <phoneticPr fontId="13"/>
  </si>
  <si>
    <t>haあたりの必要対策量（概算）</t>
    <rPh sb="6" eb="8">
      <t>ヒツヨウ</t>
    </rPh>
    <rPh sb="8" eb="10">
      <t>タイサク</t>
    </rPh>
    <rPh sb="10" eb="11">
      <t>リョウ</t>
    </rPh>
    <rPh sb="12" eb="14">
      <t>ガイサン</t>
    </rPh>
    <phoneticPr fontId="13"/>
  </si>
  <si>
    <t>必要対策量（概算）</t>
    <rPh sb="0" eb="2">
      <t>ヒツヨウ</t>
    </rPh>
    <rPh sb="2" eb="4">
      <t>タイサク</t>
    </rPh>
    <rPh sb="4" eb="5">
      <t>リョウ</t>
    </rPh>
    <rPh sb="6" eb="8">
      <t>ガイサン</t>
    </rPh>
    <phoneticPr fontId="13"/>
  </si>
  <si>
    <t>m</t>
    <phoneticPr fontId="13"/>
  </si>
  <si>
    <t>対策基準</t>
    <rPh sb="0" eb="2">
      <t>タイサク</t>
    </rPh>
    <rPh sb="2" eb="4">
      <t>キジュン</t>
    </rPh>
    <phoneticPr fontId="13"/>
  </si>
  <si>
    <t>許容比流量</t>
    <rPh sb="0" eb="2">
      <t>キョヨウ</t>
    </rPh>
    <rPh sb="2" eb="3">
      <t>ヒ</t>
    </rPh>
    <rPh sb="3" eb="5">
      <t>リュウリョウ</t>
    </rPh>
    <phoneticPr fontId="13"/>
  </si>
  <si>
    <t>許容放流量</t>
    <rPh sb="0" eb="2">
      <t>キョヨウ</t>
    </rPh>
    <rPh sb="2" eb="4">
      <t>ホウリュウ</t>
    </rPh>
    <rPh sb="4" eb="5">
      <t>リョウ</t>
    </rPh>
    <phoneticPr fontId="13"/>
  </si>
  <si>
    <t>必要対策量</t>
    <rPh sb="0" eb="5">
      <t>ヒツヨウタイサクリョウ</t>
    </rPh>
    <phoneticPr fontId="13"/>
  </si>
  <si>
    <r>
      <t>m</t>
    </r>
    <r>
      <rPr>
        <vertAlign val="superscript"/>
        <sz val="9"/>
        <color theme="1"/>
        <rFont val="ＭＳ Ｐゴシック"/>
        <family val="3"/>
        <charset val="128"/>
        <scheme val="minor"/>
      </rPr>
      <t>3</t>
    </r>
    <r>
      <rPr>
        <sz val="9"/>
        <color theme="1"/>
        <rFont val="ＭＳ Ｐゴシック"/>
        <family val="3"/>
        <charset val="128"/>
        <scheme val="minor"/>
      </rPr>
      <t>/s/ha</t>
    </r>
    <phoneticPr fontId="13"/>
  </si>
  <si>
    <t>申請別の対応</t>
    <rPh sb="0" eb="2">
      <t>シンセイ</t>
    </rPh>
    <rPh sb="2" eb="3">
      <t>ベツ</t>
    </rPh>
    <rPh sb="4" eb="6">
      <t>タイオウ</t>
    </rPh>
    <phoneticPr fontId="13"/>
  </si>
  <si>
    <t>法第30条の許可</t>
    <rPh sb="0" eb="1">
      <t>ホウ</t>
    </rPh>
    <rPh sb="1" eb="2">
      <t>ダイ</t>
    </rPh>
    <rPh sb="4" eb="5">
      <t>ジョウ</t>
    </rPh>
    <rPh sb="6" eb="8">
      <t>キョカ</t>
    </rPh>
    <phoneticPr fontId="13"/>
  </si>
  <si>
    <t>都市計画法に基づく開発指導等としての
必要対策量（対象区域面積1ha未満）</t>
    <phoneticPr fontId="13"/>
  </si>
  <si>
    <t>都市計画法に基づく開発指導等としての
必要対策量（対象区域面積1ha以上）
【埼玉県雨水流出抑制施設の設置等に関する条例】</t>
    <phoneticPr fontId="13"/>
  </si>
  <si>
    <t>①平均流出係数：C</t>
    <rPh sb="1" eb="3">
      <t>ヘイキン</t>
    </rPh>
    <rPh sb="3" eb="5">
      <t>リュウシュツ</t>
    </rPh>
    <rPh sb="5" eb="7">
      <t>ケイスウ</t>
    </rPh>
    <phoneticPr fontId="1"/>
  </si>
  <si>
    <t>②対策降雨：I</t>
    <rPh sb="1" eb="3">
      <t>タイサク</t>
    </rPh>
    <rPh sb="3" eb="5">
      <t>コウウ</t>
    </rPh>
    <phoneticPr fontId="1"/>
  </si>
  <si>
    <t>③計画土地利用の面積：A</t>
    <rPh sb="1" eb="3">
      <t>ケイカク</t>
    </rPh>
    <rPh sb="3" eb="5">
      <t>トチ</t>
    </rPh>
    <rPh sb="5" eb="7">
      <t>リヨウ</t>
    </rPh>
    <rPh sb="8" eb="10">
      <t>メンセキ</t>
    </rPh>
    <phoneticPr fontId="1"/>
  </si>
  <si>
    <t>④必要対策量</t>
    <rPh sb="1" eb="3">
      <t>ヒツヨウ</t>
    </rPh>
    <rPh sb="3" eb="5">
      <t>タイサク</t>
    </rPh>
    <rPh sb="5" eb="6">
      <t>リョウ</t>
    </rPh>
    <phoneticPr fontId="1"/>
  </si>
  <si>
    <r>
      <t>[ ｍ2</t>
    </r>
    <r>
      <rPr>
        <sz val="12"/>
        <color indexed="8"/>
        <rFont val="ＭＳ Ｐゴシック"/>
        <family val="3"/>
        <charset val="128"/>
      </rPr>
      <t xml:space="preserve"> ]</t>
    </r>
    <phoneticPr fontId="1"/>
  </si>
  <si>
    <t>民間施設用の必要対策量</t>
    <rPh sb="0" eb="2">
      <t>ミンカン</t>
    </rPh>
    <rPh sb="2" eb="5">
      <t>シセツヨウ</t>
    </rPh>
    <rPh sb="6" eb="11">
      <t>ヒツヨウタイサクリョウ</t>
    </rPh>
    <phoneticPr fontId="13"/>
  </si>
  <si>
    <t>必要対策量</t>
    <rPh sb="0" eb="2">
      <t>ヒツヨウ</t>
    </rPh>
    <rPh sb="2" eb="4">
      <t>タイサク</t>
    </rPh>
    <rPh sb="4" eb="5">
      <t>リョウ</t>
    </rPh>
    <phoneticPr fontId="1"/>
  </si>
  <si>
    <t>　（１）川口市における対策雨水量は下記のとおりになります。</t>
    <rPh sb="4" eb="6">
      <t>カワグチ</t>
    </rPh>
    <rPh sb="6" eb="7">
      <t>シ</t>
    </rPh>
    <rPh sb="11" eb="13">
      <t>タイサク</t>
    </rPh>
    <rPh sb="13" eb="15">
      <t>ウスイ</t>
    </rPh>
    <rPh sb="15" eb="16">
      <t>リョウ</t>
    </rPh>
    <rPh sb="17" eb="19">
      <t>カキ</t>
    </rPh>
    <phoneticPr fontId="1"/>
  </si>
  <si>
    <t>条件設定</t>
    <rPh sb="0" eb="2">
      <t>ジョウケン</t>
    </rPh>
    <rPh sb="2" eb="4">
      <t>セッテイ</t>
    </rPh>
    <phoneticPr fontId="1"/>
  </si>
  <si>
    <t>【浸透マス】</t>
    <phoneticPr fontId="1"/>
  </si>
  <si>
    <r>
      <t>単位設計浸透能（ｍ</t>
    </r>
    <r>
      <rPr>
        <vertAlign val="superscript"/>
        <sz val="10"/>
        <rFont val="ＭＳ Ｐゴシック"/>
        <family val="3"/>
        <charset val="128"/>
      </rPr>
      <t>3</t>
    </r>
    <r>
      <rPr>
        <sz val="10"/>
        <rFont val="ＭＳ Ｐゴシック"/>
        <family val="3"/>
        <charset val="128"/>
      </rPr>
      <t>/ｈｒ/個）</t>
    </r>
    <rPh sb="0" eb="2">
      <t>タンイ</t>
    </rPh>
    <rPh sb="2" eb="4">
      <t>セッケイ</t>
    </rPh>
    <rPh sb="4" eb="6">
      <t>シントウ</t>
    </rPh>
    <rPh sb="6" eb="7">
      <t>ノウ</t>
    </rPh>
    <rPh sb="14" eb="15">
      <t>コ</t>
    </rPh>
    <phoneticPr fontId="1"/>
  </si>
  <si>
    <t>設置数量
（個）</t>
    <rPh sb="0" eb="2">
      <t>セッチ</t>
    </rPh>
    <rPh sb="2" eb="4">
      <t>スウリョウ</t>
    </rPh>
    <rPh sb="6" eb="7">
      <t>コ</t>
    </rPh>
    <phoneticPr fontId="1"/>
  </si>
  <si>
    <t>影響係数</t>
    <rPh sb="0" eb="2">
      <t>エイキョウ</t>
    </rPh>
    <rPh sb="2" eb="4">
      <t>ケイスウ</t>
    </rPh>
    <phoneticPr fontId="1"/>
  </si>
  <si>
    <t>【浸透マス】
1個あたり</t>
    <rPh sb="8" eb="9">
      <t>コ</t>
    </rPh>
    <phoneticPr fontId="1"/>
  </si>
  <si>
    <t>ます部</t>
    <rPh sb="2" eb="3">
      <t>ブ</t>
    </rPh>
    <phoneticPr fontId="1"/>
  </si>
  <si>
    <t>砕石部</t>
    <rPh sb="0" eb="3">
      <t>サイセキブ</t>
    </rPh>
    <phoneticPr fontId="1"/>
  </si>
  <si>
    <t>比浸透量（㎡）</t>
    <rPh sb="0" eb="1">
      <t>ヒ</t>
    </rPh>
    <rPh sb="1" eb="3">
      <t>シントウ</t>
    </rPh>
    <rPh sb="3" eb="4">
      <t>リョウ</t>
    </rPh>
    <phoneticPr fontId="1"/>
  </si>
  <si>
    <t>飽和透水係数
（m/hr）</t>
    <rPh sb="0" eb="2">
      <t>ホウワ</t>
    </rPh>
    <rPh sb="2" eb="4">
      <t>トウスイ</t>
    </rPh>
    <rPh sb="4" eb="6">
      <t>ケイスウ</t>
    </rPh>
    <phoneticPr fontId="1"/>
  </si>
  <si>
    <t>（1）</t>
    <phoneticPr fontId="1"/>
  </si>
  <si>
    <t>（2）</t>
    <phoneticPr fontId="1"/>
  </si>
  <si>
    <t>（3）</t>
    <phoneticPr fontId="1"/>
  </si>
  <si>
    <r>
      <t>体積
（ｍ</t>
    </r>
    <r>
      <rPr>
        <vertAlign val="superscript"/>
        <sz val="10"/>
        <rFont val="ＭＳ Ｐゴシック"/>
        <family val="3"/>
        <charset val="128"/>
      </rPr>
      <t>3</t>
    </r>
    <r>
      <rPr>
        <sz val="10"/>
        <rFont val="ＭＳ Ｐゴシック"/>
        <family val="3"/>
        <charset val="128"/>
      </rPr>
      <t>）</t>
    </r>
    <rPh sb="0" eb="2">
      <t>タイセキ</t>
    </rPh>
    <phoneticPr fontId="1"/>
  </si>
  <si>
    <t>空隙率
（％）</t>
    <rPh sb="0" eb="1">
      <t>クウ</t>
    </rPh>
    <rPh sb="1" eb="2">
      <t>スキ</t>
    </rPh>
    <rPh sb="2" eb="3">
      <t>リツ</t>
    </rPh>
    <phoneticPr fontId="1"/>
  </si>
  <si>
    <t>内容（１）</t>
    <rPh sb="0" eb="2">
      <t>ナイヨウ</t>
    </rPh>
    <phoneticPr fontId="1"/>
  </si>
  <si>
    <t>内容（２）</t>
    <rPh sb="0" eb="2">
      <t>ナイヨウ</t>
    </rPh>
    <phoneticPr fontId="1"/>
  </si>
  <si>
    <t>内容（３）</t>
    <rPh sb="0" eb="2">
      <t>ナイヨウ</t>
    </rPh>
    <phoneticPr fontId="1"/>
  </si>
  <si>
    <t>【浸透トレンチ】</t>
    <phoneticPr fontId="1"/>
  </si>
  <si>
    <r>
      <t>単位設計浸透能（ｍ</t>
    </r>
    <r>
      <rPr>
        <vertAlign val="superscript"/>
        <sz val="10"/>
        <rFont val="ＭＳ Ｐゴシック"/>
        <family val="3"/>
        <charset val="128"/>
      </rPr>
      <t>3</t>
    </r>
    <r>
      <rPr>
        <sz val="10"/>
        <rFont val="ＭＳ Ｐゴシック"/>
        <family val="3"/>
        <charset val="128"/>
      </rPr>
      <t>/ｈｒ/m）</t>
    </r>
    <rPh sb="0" eb="2">
      <t>タンイ</t>
    </rPh>
    <rPh sb="2" eb="4">
      <t>セッケイ</t>
    </rPh>
    <rPh sb="4" eb="6">
      <t>シントウ</t>
    </rPh>
    <rPh sb="6" eb="7">
      <t>ノウ</t>
    </rPh>
    <phoneticPr fontId="1"/>
  </si>
  <si>
    <t>設置数量
（ｍ）</t>
    <rPh sb="0" eb="2">
      <t>セッチ</t>
    </rPh>
    <rPh sb="2" eb="4">
      <t>スウリョウ</t>
    </rPh>
    <phoneticPr fontId="1"/>
  </si>
  <si>
    <t>【浸透トレンチ】
1mあたり</t>
    <phoneticPr fontId="1"/>
  </si>
  <si>
    <t>浸透管部</t>
    <rPh sb="0" eb="3">
      <t>シントウカン</t>
    </rPh>
    <rPh sb="3" eb="4">
      <t>ブ</t>
    </rPh>
    <phoneticPr fontId="1"/>
  </si>
  <si>
    <t>【透水性舗装】</t>
    <rPh sb="1" eb="4">
      <t>トウスイセイ</t>
    </rPh>
    <rPh sb="4" eb="6">
      <t>ホソウ</t>
    </rPh>
    <phoneticPr fontId="1"/>
  </si>
  <si>
    <r>
      <t>単位設計浸透能（ｍ</t>
    </r>
    <r>
      <rPr>
        <vertAlign val="superscript"/>
        <sz val="10"/>
        <rFont val="ＭＳ Ｐゴシック"/>
        <family val="3"/>
        <charset val="128"/>
      </rPr>
      <t>3</t>
    </r>
    <r>
      <rPr>
        <sz val="10"/>
        <rFont val="ＭＳ Ｐゴシック"/>
        <family val="3"/>
        <charset val="128"/>
      </rPr>
      <t>/ｈｒ/㎡）</t>
    </r>
    <rPh sb="0" eb="2">
      <t>タンイ</t>
    </rPh>
    <rPh sb="2" eb="4">
      <t>セッケイ</t>
    </rPh>
    <rPh sb="4" eb="6">
      <t>シントウ</t>
    </rPh>
    <rPh sb="6" eb="7">
      <t>ノウ</t>
    </rPh>
    <phoneticPr fontId="1"/>
  </si>
  <si>
    <t>設置数量
（㎡）</t>
    <rPh sb="0" eb="2">
      <t>セッチ</t>
    </rPh>
    <rPh sb="2" eb="4">
      <t>スウリョウ</t>
    </rPh>
    <phoneticPr fontId="1"/>
  </si>
  <si>
    <r>
      <t>【透水性舗装】
1m</t>
    </r>
    <r>
      <rPr>
        <b/>
        <vertAlign val="superscript"/>
        <sz val="10"/>
        <rFont val="ＭＳ Ｐゴシック"/>
        <family val="3"/>
        <charset val="128"/>
      </rPr>
      <t>2</t>
    </r>
    <r>
      <rPr>
        <b/>
        <sz val="10"/>
        <rFont val="ＭＳ Ｐゴシック"/>
        <family val="3"/>
        <charset val="128"/>
      </rPr>
      <t>あたり</t>
    </r>
    <rPh sb="1" eb="3">
      <t>トウスイ</t>
    </rPh>
    <rPh sb="3" eb="4">
      <t>セイ</t>
    </rPh>
    <rPh sb="4" eb="6">
      <t>ホソウ</t>
    </rPh>
    <phoneticPr fontId="1"/>
  </si>
  <si>
    <t>【その他】</t>
    <rPh sb="3" eb="4">
      <t>タ</t>
    </rPh>
    <phoneticPr fontId="1"/>
  </si>
  <si>
    <r>
      <t>単位設計浸透能（ｍ</t>
    </r>
    <r>
      <rPr>
        <vertAlign val="superscript"/>
        <sz val="10"/>
        <rFont val="ＭＳ Ｐゴシック"/>
        <family val="3"/>
        <charset val="128"/>
      </rPr>
      <t>3</t>
    </r>
    <r>
      <rPr>
        <sz val="10"/>
        <rFont val="ＭＳ Ｐゴシック"/>
        <family val="3"/>
        <charset val="128"/>
      </rPr>
      <t>/ｈｒ/単位）</t>
    </r>
    <rPh sb="0" eb="2">
      <t>タンイ</t>
    </rPh>
    <rPh sb="2" eb="4">
      <t>セッケイ</t>
    </rPh>
    <rPh sb="4" eb="6">
      <t>シントウ</t>
    </rPh>
    <rPh sb="6" eb="7">
      <t>ノウ</t>
    </rPh>
    <rPh sb="14" eb="16">
      <t>タンイ</t>
    </rPh>
    <phoneticPr fontId="1"/>
  </si>
  <si>
    <t>設置数量
（単位）</t>
    <rPh sb="0" eb="2">
      <t>セッチ</t>
    </rPh>
    <rPh sb="2" eb="4">
      <t>スウリョウ</t>
    </rPh>
    <rPh sb="6" eb="8">
      <t>タンイ</t>
    </rPh>
    <phoneticPr fontId="1"/>
  </si>
  <si>
    <t>【その他】
1単位あたり</t>
    <rPh sb="3" eb="4">
      <t>タ</t>
    </rPh>
    <rPh sb="7" eb="9">
      <t>タンイ</t>
    </rPh>
    <phoneticPr fontId="1"/>
  </si>
  <si>
    <t>浸透施設諸元</t>
    <rPh sb="0" eb="2">
      <t>シントウ</t>
    </rPh>
    <rPh sb="2" eb="4">
      <t>シセツ</t>
    </rPh>
    <rPh sb="4" eb="6">
      <t>ショゲン</t>
    </rPh>
    <phoneticPr fontId="13"/>
  </si>
  <si>
    <t>浸透能力</t>
    <rPh sb="0" eb="2">
      <t>シントウ</t>
    </rPh>
    <rPh sb="2" eb="4">
      <t>ノウリョク</t>
    </rPh>
    <phoneticPr fontId="13"/>
  </si>
  <si>
    <t>空隙貯留量諸元</t>
    <rPh sb="0" eb="2">
      <t>クウゲキ</t>
    </rPh>
    <rPh sb="2" eb="4">
      <t>チョリュウ</t>
    </rPh>
    <rPh sb="4" eb="5">
      <t>リョウ</t>
    </rPh>
    <rPh sb="5" eb="7">
      <t>ショゲン</t>
    </rPh>
    <phoneticPr fontId="13"/>
  </si>
  <si>
    <t>空隙貯留量</t>
    <rPh sb="0" eb="2">
      <t>クウゲキ</t>
    </rPh>
    <rPh sb="2" eb="4">
      <t>チョリュウ</t>
    </rPh>
    <rPh sb="4" eb="5">
      <t>リョウ</t>
    </rPh>
    <phoneticPr fontId="13"/>
  </si>
  <si>
    <t>開発の概要</t>
    <rPh sb="0" eb="2">
      <t>カイハツ</t>
    </rPh>
    <rPh sb="3" eb="5">
      <t>ガイヨウ</t>
    </rPh>
    <phoneticPr fontId="13"/>
  </si>
  <si>
    <t>流出抑制施設</t>
    <rPh sb="0" eb="2">
      <t>リュウシュツ</t>
    </rPh>
    <rPh sb="2" eb="4">
      <t>ヨクセイ</t>
    </rPh>
    <rPh sb="4" eb="6">
      <t>シセツ</t>
    </rPh>
    <phoneticPr fontId="13"/>
  </si>
  <si>
    <t>申請者</t>
    <rPh sb="0" eb="3">
      <t>シンセイシャ</t>
    </rPh>
    <phoneticPr fontId="13"/>
  </si>
  <si>
    <t>設計者</t>
    <rPh sb="0" eb="3">
      <t>セッケイシャ</t>
    </rPh>
    <phoneticPr fontId="13"/>
  </si>
  <si>
    <t>工事施工者</t>
    <rPh sb="0" eb="2">
      <t>コウジ</t>
    </rPh>
    <rPh sb="2" eb="5">
      <t>セコウシャ</t>
    </rPh>
    <phoneticPr fontId="13"/>
  </si>
  <si>
    <t>対策工事の概要</t>
    <rPh sb="0" eb="2">
      <t>タイサク</t>
    </rPh>
    <rPh sb="2" eb="4">
      <t>コウジ</t>
    </rPh>
    <rPh sb="5" eb="7">
      <t>ガイヨウ</t>
    </rPh>
    <phoneticPr fontId="13"/>
  </si>
  <si>
    <t>雨水流出増加量</t>
    <rPh sb="0" eb="2">
      <t>ウスイ</t>
    </rPh>
    <rPh sb="2" eb="4">
      <t>リュウシュツ</t>
    </rPh>
    <rPh sb="4" eb="6">
      <t>ゾウカ</t>
    </rPh>
    <rPh sb="6" eb="7">
      <t>リョウ</t>
    </rPh>
    <phoneticPr fontId="13"/>
  </si>
  <si>
    <t>貯留型</t>
    <rPh sb="0" eb="2">
      <t>チョリュウ</t>
    </rPh>
    <rPh sb="2" eb="3">
      <t>ガタ</t>
    </rPh>
    <phoneticPr fontId="13"/>
  </si>
  <si>
    <t>浸透型</t>
    <rPh sb="0" eb="2">
      <t>シントウ</t>
    </rPh>
    <rPh sb="2" eb="3">
      <t>ガタ</t>
    </rPh>
    <phoneticPr fontId="13"/>
  </si>
  <si>
    <t>貯留施設の構造</t>
    <rPh sb="0" eb="2">
      <t>チョリュウ</t>
    </rPh>
    <rPh sb="2" eb="4">
      <t>シセツ</t>
    </rPh>
    <rPh sb="5" eb="7">
      <t>コウゾウ</t>
    </rPh>
    <phoneticPr fontId="13"/>
  </si>
  <si>
    <t>貯留施設の貯留量</t>
    <rPh sb="0" eb="2">
      <t>チョリュウ</t>
    </rPh>
    <rPh sb="2" eb="4">
      <t>シセツ</t>
    </rPh>
    <rPh sb="5" eb="7">
      <t>チョリュウ</t>
    </rPh>
    <rPh sb="7" eb="8">
      <t>リョウ</t>
    </rPh>
    <phoneticPr fontId="13"/>
  </si>
  <si>
    <t>一次放流先の概要</t>
    <rPh sb="0" eb="2">
      <t>イチジ</t>
    </rPh>
    <rPh sb="2" eb="4">
      <t>ホウリュウ</t>
    </rPh>
    <rPh sb="4" eb="5">
      <t>サキ</t>
    </rPh>
    <rPh sb="6" eb="8">
      <t>ガイヨウ</t>
    </rPh>
    <phoneticPr fontId="13"/>
  </si>
  <si>
    <t>流末河川</t>
    <rPh sb="0" eb="1">
      <t>リュウ</t>
    </rPh>
    <rPh sb="1" eb="2">
      <t>マツ</t>
    </rPh>
    <rPh sb="2" eb="4">
      <t>カセン</t>
    </rPh>
    <phoneticPr fontId="13"/>
  </si>
  <si>
    <t>貯留施設多目的利用</t>
    <rPh sb="0" eb="2">
      <t>チョリュウ</t>
    </rPh>
    <rPh sb="2" eb="4">
      <t>シセツ</t>
    </rPh>
    <rPh sb="4" eb="7">
      <t>タモクテキ</t>
    </rPh>
    <rPh sb="7" eb="9">
      <t>リヨウ</t>
    </rPh>
    <phoneticPr fontId="13"/>
  </si>
  <si>
    <t>排水方法</t>
    <rPh sb="0" eb="2">
      <t>ハイスイ</t>
    </rPh>
    <rPh sb="2" eb="4">
      <t>ホウホウ</t>
    </rPh>
    <phoneticPr fontId="13"/>
  </si>
  <si>
    <t>雨水浸透施設効果量</t>
    <rPh sb="0" eb="2">
      <t>ウスイ</t>
    </rPh>
    <rPh sb="2" eb="4">
      <t>シントウ</t>
    </rPh>
    <rPh sb="4" eb="6">
      <t>シセツ</t>
    </rPh>
    <rPh sb="6" eb="8">
      <t>コウカ</t>
    </rPh>
    <rPh sb="8" eb="9">
      <t>リョウ</t>
    </rPh>
    <phoneticPr fontId="13"/>
  </si>
  <si>
    <t>浸透施設空隙貯留量</t>
    <rPh sb="0" eb="2">
      <t>シントウ</t>
    </rPh>
    <rPh sb="2" eb="4">
      <t>シセツ</t>
    </rPh>
    <rPh sb="4" eb="6">
      <t>クウゲキ</t>
    </rPh>
    <rPh sb="6" eb="8">
      <t>チョリュウ</t>
    </rPh>
    <rPh sb="8" eb="9">
      <t>リョウ</t>
    </rPh>
    <phoneticPr fontId="13"/>
  </si>
  <si>
    <t>浸透施設の諸元</t>
    <rPh sb="0" eb="2">
      <t>シントウ</t>
    </rPh>
    <rPh sb="2" eb="4">
      <t>シセツ</t>
    </rPh>
    <rPh sb="5" eb="7">
      <t>ショゲン</t>
    </rPh>
    <phoneticPr fontId="13"/>
  </si>
  <si>
    <t>管理者</t>
    <rPh sb="0" eb="3">
      <t>カンリシャ</t>
    </rPh>
    <phoneticPr fontId="13"/>
  </si>
  <si>
    <t>名称</t>
    <rPh sb="0" eb="2">
      <t>メイショウ</t>
    </rPh>
    <phoneticPr fontId="13"/>
  </si>
  <si>
    <t>無</t>
    <rPh sb="0" eb="1">
      <t>ナ</t>
    </rPh>
    <phoneticPr fontId="13"/>
  </si>
  <si>
    <t>貯留施設面積</t>
    <rPh sb="0" eb="2">
      <t>チョリュウ</t>
    </rPh>
    <rPh sb="2" eb="4">
      <t>シセツ</t>
    </rPh>
    <rPh sb="4" eb="6">
      <t>メンセキ</t>
    </rPh>
    <phoneticPr fontId="13"/>
  </si>
  <si>
    <t>貯留施設水深</t>
    <rPh sb="0" eb="2">
      <t>チョリュウ</t>
    </rPh>
    <rPh sb="2" eb="4">
      <t>シセツ</t>
    </rPh>
    <rPh sb="4" eb="6">
      <t>スイシン</t>
    </rPh>
    <phoneticPr fontId="13"/>
  </si>
  <si>
    <t>飽和透水係数
（m/hr）</t>
    <rPh sb="0" eb="2">
      <t>ホウワ</t>
    </rPh>
    <rPh sb="2" eb="4">
      <t>トウスイ</t>
    </rPh>
    <rPh sb="4" eb="6">
      <t>ケイスウ</t>
    </rPh>
    <phoneticPr fontId="13"/>
  </si>
  <si>
    <t>開発申請が必要な行為や雨水浸透阻害行為をする土地の区域に含まれる地域の名称</t>
    <rPh sb="0" eb="2">
      <t>カイハツ</t>
    </rPh>
    <rPh sb="2" eb="4">
      <t>シンセイ</t>
    </rPh>
    <rPh sb="5" eb="7">
      <t>ヒツヨウ</t>
    </rPh>
    <rPh sb="8" eb="10">
      <t>コウイ</t>
    </rPh>
    <rPh sb="11" eb="13">
      <t>ウスイ</t>
    </rPh>
    <rPh sb="13" eb="19">
      <t>シントウソガイコウイ</t>
    </rPh>
    <rPh sb="22" eb="24">
      <t>トチ</t>
    </rPh>
    <rPh sb="25" eb="27">
      <t>クイキ</t>
    </rPh>
    <rPh sb="28" eb="29">
      <t>フク</t>
    </rPh>
    <rPh sb="32" eb="34">
      <t>チイキ</t>
    </rPh>
    <rPh sb="35" eb="37">
      <t>メイショウ</t>
    </rPh>
    <phoneticPr fontId="13"/>
  </si>
  <si>
    <t>開発申請が必要な行為や雨水浸透阻害行為に関する工事の計画の概要</t>
    <rPh sb="0" eb="2">
      <t>カイハツ</t>
    </rPh>
    <rPh sb="2" eb="4">
      <t>シンセイ</t>
    </rPh>
    <rPh sb="5" eb="7">
      <t>ヒツヨウ</t>
    </rPh>
    <rPh sb="8" eb="10">
      <t>コウイ</t>
    </rPh>
    <rPh sb="11" eb="13">
      <t>ウスイ</t>
    </rPh>
    <rPh sb="13" eb="19">
      <t>シントウソガイコウイ</t>
    </rPh>
    <rPh sb="20" eb="21">
      <t>カン</t>
    </rPh>
    <rPh sb="23" eb="25">
      <t>コウジ</t>
    </rPh>
    <rPh sb="26" eb="28">
      <t>ケイカク</t>
    </rPh>
    <rPh sb="29" eb="31">
      <t>ガイヨウ</t>
    </rPh>
    <phoneticPr fontId="13"/>
  </si>
  <si>
    <t>対策内容の設定が
準じるもの</t>
    <rPh sb="0" eb="2">
      <t>タイサク</t>
    </rPh>
    <rPh sb="2" eb="4">
      <t>ナイヨウ</t>
    </rPh>
    <phoneticPr fontId="13"/>
  </si>
  <si>
    <t>許容放流量の設定が
準じるもの</t>
    <rPh sb="0" eb="2">
      <t>キョヨウ</t>
    </rPh>
    <rPh sb="2" eb="4">
      <t>ホウリュウ</t>
    </rPh>
    <rPh sb="4" eb="5">
      <t>リョウ</t>
    </rPh>
    <rPh sb="6" eb="8">
      <t>セッテイ</t>
    </rPh>
    <rPh sb="10" eb="11">
      <t>ジュン</t>
    </rPh>
    <phoneticPr fontId="13"/>
  </si>
  <si>
    <r>
      <t>対象区域面積　A</t>
    </r>
    <r>
      <rPr>
        <vertAlign val="subscript"/>
        <sz val="14"/>
        <color theme="1"/>
        <rFont val="ＭＳ Ｐゴシック"/>
        <family val="3"/>
        <charset val="128"/>
        <scheme val="minor"/>
      </rPr>
      <t>0</t>
    </r>
    <rPh sb="0" eb="2">
      <t>タイショウ</t>
    </rPh>
    <rPh sb="2" eb="4">
      <t>クイキ</t>
    </rPh>
    <rPh sb="4" eb="6">
      <t>メンセキ</t>
    </rPh>
    <phoneticPr fontId="2"/>
  </si>
  <si>
    <t>〇〇</t>
    <phoneticPr fontId="13"/>
  </si>
  <si>
    <t>入力データの整合チェック</t>
    <rPh sb="0" eb="2">
      <t>ニュウリョク</t>
    </rPh>
    <rPh sb="6" eb="8">
      <t>セイゴウ</t>
    </rPh>
    <phoneticPr fontId="13"/>
  </si>
  <si>
    <t>公共施設用　OR　民間施設用</t>
    <rPh sb="0" eb="2">
      <t>コウキョウ</t>
    </rPh>
    <rPh sb="2" eb="5">
      <t>シセツヨウ</t>
    </rPh>
    <rPh sb="9" eb="11">
      <t>ミンカン</t>
    </rPh>
    <rPh sb="11" eb="13">
      <t>シセツ</t>
    </rPh>
    <rPh sb="13" eb="14">
      <t>ヨウ</t>
    </rPh>
    <phoneticPr fontId="13"/>
  </si>
  <si>
    <t>民間施設用</t>
    <rPh sb="0" eb="5">
      <t>ミンカンシセツヨウ</t>
    </rPh>
    <phoneticPr fontId="13"/>
  </si>
  <si>
    <t>公共施設用</t>
    <rPh sb="0" eb="2">
      <t>コウキョウ</t>
    </rPh>
    <rPh sb="2" eb="5">
      <t>シセツヨウ</t>
    </rPh>
    <phoneticPr fontId="13"/>
  </si>
  <si>
    <t>特定都市河川流域
流域内　OR　流域外</t>
    <rPh sb="0" eb="2">
      <t>トクテイ</t>
    </rPh>
    <rPh sb="2" eb="4">
      <t>トシ</t>
    </rPh>
    <rPh sb="4" eb="6">
      <t>カセン</t>
    </rPh>
    <rPh sb="6" eb="8">
      <t>リュウイキ</t>
    </rPh>
    <rPh sb="9" eb="11">
      <t>リュウイキ</t>
    </rPh>
    <rPh sb="11" eb="12">
      <t>ナイ</t>
    </rPh>
    <rPh sb="16" eb="18">
      <t>リュウイキ</t>
    </rPh>
    <rPh sb="18" eb="19">
      <t>ガイ</t>
    </rPh>
    <phoneticPr fontId="13"/>
  </si>
  <si>
    <r>
      <t>[ m</t>
    </r>
    <r>
      <rPr>
        <sz val="12"/>
        <color indexed="8"/>
        <rFont val="ＭＳ Ｐゴシック"/>
        <family val="3"/>
        <charset val="128"/>
      </rPr>
      <t>/h ]</t>
    </r>
    <phoneticPr fontId="1"/>
  </si>
  <si>
    <t>　（４）判定結果</t>
    <rPh sb="4" eb="6">
      <t>ハンテイ</t>
    </rPh>
    <rPh sb="6" eb="8">
      <t>ケッカ</t>
    </rPh>
    <phoneticPr fontId="1"/>
  </si>
  <si>
    <r>
      <t xml:space="preserve">　（３）設置する雨水流出抑制施設の施設能力値（雨水流出抑制量）を
　　　 </t>
    </r>
    <r>
      <rPr>
        <b/>
        <sz val="12"/>
        <color indexed="8"/>
        <rFont val="ＭＳ Ｐゴシック"/>
        <family val="3"/>
        <charset val="128"/>
      </rPr>
      <t>太枠内に入力してください。</t>
    </r>
    <rPh sb="4" eb="6">
      <t>セッチ</t>
    </rPh>
    <rPh sb="8" eb="10">
      <t>ウスイ</t>
    </rPh>
    <rPh sb="10" eb="12">
      <t>リュウシュツ</t>
    </rPh>
    <rPh sb="12" eb="14">
      <t>ヨクセイ</t>
    </rPh>
    <rPh sb="14" eb="16">
      <t>シセツ</t>
    </rPh>
    <rPh sb="17" eb="19">
      <t>シセツ</t>
    </rPh>
    <rPh sb="19" eb="21">
      <t>ノウリョク</t>
    </rPh>
    <rPh sb="21" eb="22">
      <t>チ</t>
    </rPh>
    <rPh sb="23" eb="25">
      <t>ウスイ</t>
    </rPh>
    <rPh sb="25" eb="27">
      <t>リュウシュツ</t>
    </rPh>
    <rPh sb="27" eb="29">
      <t>ヨクセイ</t>
    </rPh>
    <rPh sb="29" eb="30">
      <t>リョウ</t>
    </rPh>
    <rPh sb="37" eb="38">
      <t>フト</t>
    </rPh>
    <rPh sb="38" eb="40">
      <t>ワクナイ</t>
    </rPh>
    <rPh sb="41" eb="42">
      <t>イ</t>
    </rPh>
    <rPh sb="42" eb="43">
      <t>チカラ</t>
    </rPh>
    <phoneticPr fontId="1"/>
  </si>
  <si>
    <t>貯留施設の施設能力＋浸透施設の施設能力＋減免措置量</t>
    <rPh sb="0" eb="2">
      <t>チョリュウ</t>
    </rPh>
    <rPh sb="2" eb="4">
      <t>シセツ</t>
    </rPh>
    <rPh sb="5" eb="7">
      <t>シセツ</t>
    </rPh>
    <rPh sb="7" eb="9">
      <t>ノウリョク</t>
    </rPh>
    <rPh sb="10" eb="12">
      <t>シントウ</t>
    </rPh>
    <rPh sb="12" eb="14">
      <t>シセツ</t>
    </rPh>
    <rPh sb="15" eb="17">
      <t>シセツ</t>
    </rPh>
    <rPh sb="17" eb="19">
      <t>ノウリョク</t>
    </rPh>
    <rPh sb="20" eb="22">
      <t>ゲンメン</t>
    </rPh>
    <rPh sb="22" eb="24">
      <t>ソチ</t>
    </rPh>
    <rPh sb="24" eb="25">
      <t>リョウ</t>
    </rPh>
    <phoneticPr fontId="13"/>
  </si>
  <si>
    <t>貯留施設</t>
    <rPh sb="0" eb="2">
      <t>チョリュウ</t>
    </rPh>
    <rPh sb="2" eb="4">
      <t>シセツ</t>
    </rPh>
    <phoneticPr fontId="13"/>
  </si>
  <si>
    <t>浸透施設</t>
    <rPh sb="0" eb="2">
      <t>シントウ</t>
    </rPh>
    <rPh sb="2" eb="4">
      <t>シセツ</t>
    </rPh>
    <phoneticPr fontId="13"/>
  </si>
  <si>
    <r>
      <t>　（２）【減免措置】既設の雨水流出抑制施設の施設能力値（雨水流出
　　　抑制量）を</t>
    </r>
    <r>
      <rPr>
        <b/>
        <sz val="12"/>
        <color indexed="8"/>
        <rFont val="ＭＳ Ｐゴシック"/>
        <family val="3"/>
        <charset val="128"/>
      </rPr>
      <t>太枠内に入力してください。</t>
    </r>
    <rPh sb="5" eb="7">
      <t>ゲンメン</t>
    </rPh>
    <rPh sb="7" eb="9">
      <t>ソチ</t>
    </rPh>
    <rPh sb="10" eb="12">
      <t>キセツ</t>
    </rPh>
    <rPh sb="13" eb="15">
      <t>ウスイ</t>
    </rPh>
    <rPh sb="15" eb="17">
      <t>リュウシュツ</t>
    </rPh>
    <rPh sb="17" eb="19">
      <t>ヨクセイ</t>
    </rPh>
    <rPh sb="19" eb="21">
      <t>シセツ</t>
    </rPh>
    <rPh sb="22" eb="24">
      <t>シセツ</t>
    </rPh>
    <rPh sb="24" eb="26">
      <t>ノウリョク</t>
    </rPh>
    <rPh sb="26" eb="27">
      <t>チ</t>
    </rPh>
    <rPh sb="28" eb="30">
      <t>ウスイ</t>
    </rPh>
    <rPh sb="30" eb="32">
      <t>リュウシュツ</t>
    </rPh>
    <rPh sb="36" eb="38">
      <t>ヨクセイ</t>
    </rPh>
    <rPh sb="38" eb="39">
      <t>リョウ</t>
    </rPh>
    <rPh sb="41" eb="42">
      <t>フト</t>
    </rPh>
    <rPh sb="42" eb="44">
      <t>ワクナイ</t>
    </rPh>
    <rPh sb="45" eb="46">
      <t>イ</t>
    </rPh>
    <rPh sb="46" eb="47">
      <t>チカラ</t>
    </rPh>
    <phoneticPr fontId="1"/>
  </si>
  <si>
    <t>減免措置量</t>
    <rPh sb="0" eb="2">
      <t>ゲンメン</t>
    </rPh>
    <rPh sb="2" eb="4">
      <t>ソチ</t>
    </rPh>
    <rPh sb="4" eb="5">
      <t>リョウ</t>
    </rPh>
    <phoneticPr fontId="1"/>
  </si>
  <si>
    <t>　　　※既設の雨水流出抑制施設による減免措置を受ける場合は、施設の</t>
    <phoneticPr fontId="13"/>
  </si>
  <si>
    <t>　　　　 実施対策量の算出・設計資料を添付する必要があります。</t>
    <phoneticPr fontId="13"/>
  </si>
  <si>
    <t>雨水流出抑制対象から除くもの</t>
    <rPh sb="0" eb="2">
      <t>ウスイ</t>
    </rPh>
    <rPh sb="2" eb="4">
      <t>リュウシュツ</t>
    </rPh>
    <rPh sb="4" eb="6">
      <t>ヨクセイ</t>
    </rPh>
    <rPh sb="6" eb="8">
      <t>タイショウ</t>
    </rPh>
    <rPh sb="10" eb="11">
      <t>ノゾ</t>
    </rPh>
    <phoneticPr fontId="13"/>
  </si>
  <si>
    <t>「③雨水浸透阻害以外の行為」「④既存開発地」</t>
  </si>
  <si>
    <t>「④既存開発地」</t>
    <phoneticPr fontId="13"/>
  </si>
  <si>
    <t>「③雨水浸透阻害以外の行為」</t>
    <phoneticPr fontId="13"/>
  </si>
  <si>
    <t>※上記の土地利用区分に面積を入力する際は、加重平均した流出係数も入力してください。</t>
    <rPh sb="1" eb="3">
      <t>ジョウキ</t>
    </rPh>
    <rPh sb="4" eb="6">
      <t>トチ</t>
    </rPh>
    <rPh sb="6" eb="8">
      <t>リヨウ</t>
    </rPh>
    <rPh sb="8" eb="10">
      <t>クブン</t>
    </rPh>
    <rPh sb="11" eb="13">
      <t>メンセキ</t>
    </rPh>
    <rPh sb="14" eb="16">
      <t>ニュウリョク</t>
    </rPh>
    <rPh sb="18" eb="19">
      <t>サイ</t>
    </rPh>
    <rPh sb="21" eb="23">
      <t>カジュウ</t>
    </rPh>
    <rPh sb="23" eb="25">
      <t>ヘイキン</t>
    </rPh>
    <rPh sb="27" eb="29">
      <t>リュウシュツ</t>
    </rPh>
    <rPh sb="29" eb="31">
      <t>ケイスウ</t>
    </rPh>
    <rPh sb="32" eb="34">
      <t>ニュウリョク</t>
    </rPh>
    <phoneticPr fontId="13"/>
  </si>
  <si>
    <t>「既存開発地」に該当する</t>
    <rPh sb="8" eb="10">
      <t>ガイトウ</t>
    </rPh>
    <phoneticPr fontId="13"/>
  </si>
  <si>
    <t>該当する</t>
    <rPh sb="0" eb="2">
      <t>ガイトウ</t>
    </rPh>
    <phoneticPr fontId="13"/>
  </si>
  <si>
    <t>しない</t>
  </si>
  <si>
    <t>しない</t>
    <phoneticPr fontId="13"/>
  </si>
  <si>
    <t>「雨水浸透阻害以外の行為」に該当する</t>
    <rPh sb="14" eb="16">
      <t>ガイトウ</t>
    </rPh>
    <phoneticPr fontId="13"/>
  </si>
  <si>
    <t>【法30条】流出雨水量の最大値を算定する際に用いる土地利用形態ごとの流出係数を定める告示（平成16年国土交通省告示第521号）</t>
    <rPh sb="1" eb="2">
      <t>ホウ</t>
    </rPh>
    <rPh sb="4" eb="5">
      <t>ジョウ</t>
    </rPh>
    <rPh sb="6" eb="8">
      <t>リュウシュツ</t>
    </rPh>
    <rPh sb="8" eb="10">
      <t>ウスイ</t>
    </rPh>
    <rPh sb="10" eb="11">
      <t>リョウ</t>
    </rPh>
    <rPh sb="12" eb="15">
      <t>サイダイチ</t>
    </rPh>
    <rPh sb="16" eb="18">
      <t>サンテイ</t>
    </rPh>
    <rPh sb="20" eb="21">
      <t>サイ</t>
    </rPh>
    <rPh sb="22" eb="23">
      <t>モチ</t>
    </rPh>
    <rPh sb="25" eb="27">
      <t>トチ</t>
    </rPh>
    <rPh sb="27" eb="29">
      <t>リヨウ</t>
    </rPh>
    <rPh sb="29" eb="31">
      <t>ケイタイ</t>
    </rPh>
    <rPh sb="34" eb="36">
      <t>リュウシュツ</t>
    </rPh>
    <rPh sb="36" eb="38">
      <t>ケイスウ</t>
    </rPh>
    <rPh sb="39" eb="40">
      <t>サダ</t>
    </rPh>
    <rPh sb="42" eb="44">
      <t>コクジ</t>
    </rPh>
    <rPh sb="45" eb="47">
      <t>ヘイセイ</t>
    </rPh>
    <rPh sb="49" eb="50">
      <t>ネン</t>
    </rPh>
    <rPh sb="50" eb="55">
      <t>コクドコウツウショウ</t>
    </rPh>
    <rPh sb="55" eb="57">
      <t>コクジ</t>
    </rPh>
    <rPh sb="57" eb="58">
      <t>ダイ</t>
    </rPh>
    <rPh sb="61" eb="62">
      <t>ゴウ</t>
    </rPh>
    <phoneticPr fontId="13"/>
  </si>
  <si>
    <t>既存開発地</t>
    <rPh sb="0" eb="2">
      <t>キゾン</t>
    </rPh>
    <rPh sb="2" eb="4">
      <t>カイハツ</t>
    </rPh>
    <rPh sb="4" eb="5">
      <t>チ</t>
    </rPh>
    <phoneticPr fontId="13"/>
  </si>
  <si>
    <t>対象区域面積（雨水流出抑制対象のみ）</t>
    <rPh sb="0" eb="2">
      <t>タイショウ</t>
    </rPh>
    <rPh sb="2" eb="4">
      <t>クイキ</t>
    </rPh>
    <rPh sb="4" eb="6">
      <t>メンセキ</t>
    </rPh>
    <rPh sb="7" eb="9">
      <t>ウスイ</t>
    </rPh>
    <rPh sb="9" eb="11">
      <t>リュウシュツ</t>
    </rPh>
    <rPh sb="11" eb="13">
      <t>ヨクセイ</t>
    </rPh>
    <rPh sb="13" eb="15">
      <t>タイショウ</t>
    </rPh>
    <phoneticPr fontId="13"/>
  </si>
  <si>
    <t>該当なし</t>
    <rPh sb="0" eb="2">
      <t>ガイトウ</t>
    </rPh>
    <phoneticPr fontId="13"/>
  </si>
  <si>
    <t>「埼玉県の雨水浸透阻害行為許可申請様式計算シート」を
お使いください。（対象区域面積が1ha以上を超過）</t>
    <rPh sb="36" eb="38">
      <t>タイショウ</t>
    </rPh>
    <rPh sb="38" eb="40">
      <t>クイキ</t>
    </rPh>
    <rPh sb="49" eb="51">
      <t>チョウカ</t>
    </rPh>
    <phoneticPr fontId="13"/>
  </si>
  <si>
    <t>流域内（中川・綾瀬川）</t>
    <rPh sb="0" eb="2">
      <t>リュウイキ</t>
    </rPh>
    <rPh sb="2" eb="3">
      <t>ナイ</t>
    </rPh>
    <rPh sb="4" eb="6">
      <t>ナカカワ</t>
    </rPh>
    <rPh sb="7" eb="9">
      <t>アヤセ</t>
    </rPh>
    <rPh sb="9" eb="10">
      <t>カワ</t>
    </rPh>
    <phoneticPr fontId="13"/>
  </si>
  <si>
    <t>流域外（荒川）</t>
    <rPh sb="2" eb="3">
      <t>ガイ</t>
    </rPh>
    <rPh sb="4" eb="6">
      <t>アラカワ</t>
    </rPh>
    <phoneticPr fontId="13"/>
  </si>
  <si>
    <t>都市計画法に基づく行為対象面積</t>
    <rPh sb="9" eb="11">
      <t>コウイ</t>
    </rPh>
    <rPh sb="11" eb="13">
      <t>タイショウ</t>
    </rPh>
    <rPh sb="13" eb="15">
      <t>メンセキ</t>
    </rPh>
    <phoneticPr fontId="13"/>
  </si>
  <si>
    <t>「雨水浸透阻害以外の行為面積」かつ「既存開発地」</t>
    <rPh sb="1" eb="3">
      <t>ウスイ</t>
    </rPh>
    <rPh sb="3" eb="5">
      <t>シントウ</t>
    </rPh>
    <rPh sb="5" eb="7">
      <t>ソガイ</t>
    </rPh>
    <rPh sb="7" eb="9">
      <t>イガイ</t>
    </rPh>
    <rPh sb="10" eb="12">
      <t>コウイ</t>
    </rPh>
    <rPh sb="12" eb="14">
      <t>メンセキ</t>
    </rPh>
    <rPh sb="18" eb="20">
      <t>キゾン</t>
    </rPh>
    <rPh sb="20" eb="22">
      <t>カイハツ</t>
    </rPh>
    <rPh sb="22" eb="23">
      <t>チ</t>
    </rPh>
    <phoneticPr fontId="13"/>
  </si>
  <si>
    <t>■都市計画法の開発許可等との調整により双方の機能を兼ね揃えた対策工事とする。（流出抑制量が大きい方で対策）</t>
    <rPh sb="1" eb="3">
      <t>トシ</t>
    </rPh>
    <rPh sb="3" eb="6">
      <t>ケイカクホウ</t>
    </rPh>
    <rPh sb="7" eb="9">
      <t>カイハツ</t>
    </rPh>
    <rPh sb="9" eb="11">
      <t>キョカ</t>
    </rPh>
    <rPh sb="11" eb="12">
      <t>トウ</t>
    </rPh>
    <rPh sb="14" eb="16">
      <t>チョウセイ</t>
    </rPh>
    <rPh sb="19" eb="21">
      <t>ソウホウ</t>
    </rPh>
    <rPh sb="22" eb="24">
      <t>キノウ</t>
    </rPh>
    <rPh sb="25" eb="26">
      <t>カ</t>
    </rPh>
    <rPh sb="27" eb="28">
      <t>ソロ</t>
    </rPh>
    <rPh sb="30" eb="32">
      <t>タイサク</t>
    </rPh>
    <rPh sb="32" eb="34">
      <t>コウジ</t>
    </rPh>
    <rPh sb="39" eb="41">
      <t>リュウシュツ</t>
    </rPh>
    <rPh sb="41" eb="43">
      <t>ヨクセイ</t>
    </rPh>
    <rPh sb="43" eb="44">
      <t>リョウ</t>
    </rPh>
    <rPh sb="45" eb="46">
      <t>オオ</t>
    </rPh>
    <rPh sb="48" eb="49">
      <t>ホウ</t>
    </rPh>
    <rPh sb="50" eb="52">
      <t>タイサク</t>
    </rPh>
    <phoneticPr fontId="13"/>
  </si>
  <si>
    <r>
      <t>都市計画法に基づく開発指導等としての
必要対策量（</t>
    </r>
    <r>
      <rPr>
        <sz val="11"/>
        <color rgb="FF0070C0"/>
        <rFont val="ＭＳ Ｐゴシック"/>
        <family val="3"/>
        <charset val="128"/>
        <scheme val="minor"/>
      </rPr>
      <t>対象区域面積1ha未満</t>
    </r>
    <r>
      <rPr>
        <sz val="11"/>
        <color theme="1"/>
        <rFont val="ＭＳ Ｐゴシック"/>
        <family val="3"/>
        <charset val="128"/>
        <scheme val="minor"/>
      </rPr>
      <t>）</t>
    </r>
    <rPh sb="0" eb="5">
      <t>トシケイカクホウ</t>
    </rPh>
    <rPh sb="6" eb="7">
      <t>モト</t>
    </rPh>
    <rPh sb="9" eb="11">
      <t>カイハツ</t>
    </rPh>
    <rPh sb="11" eb="13">
      <t>シドウ</t>
    </rPh>
    <rPh sb="13" eb="14">
      <t>トウ</t>
    </rPh>
    <rPh sb="19" eb="21">
      <t>ヒツヨウ</t>
    </rPh>
    <rPh sb="21" eb="23">
      <t>タイサク</t>
    </rPh>
    <rPh sb="23" eb="24">
      <t>リョウ</t>
    </rPh>
    <rPh sb="25" eb="27">
      <t>タイショウ</t>
    </rPh>
    <rPh sb="27" eb="29">
      <t>クイキ</t>
    </rPh>
    <rPh sb="29" eb="31">
      <t>メンセキ</t>
    </rPh>
    <rPh sb="34" eb="36">
      <t>ミマン</t>
    </rPh>
    <phoneticPr fontId="13"/>
  </si>
  <si>
    <t>雨水浸透阻害以外の行為面積</t>
    <rPh sb="0" eb="2">
      <t>ウスイ</t>
    </rPh>
    <rPh sb="2" eb="4">
      <t>シントウ</t>
    </rPh>
    <rPh sb="4" eb="6">
      <t>ソガイ</t>
    </rPh>
    <rPh sb="6" eb="8">
      <t>イガイ</t>
    </rPh>
    <rPh sb="9" eb="11">
      <t>コウイ</t>
    </rPh>
    <rPh sb="11" eb="13">
      <t>メンセキ</t>
    </rPh>
    <phoneticPr fontId="13"/>
  </si>
  <si>
    <t>対象区域面積</t>
    <rPh sb="0" eb="2">
      <t>タイショウ</t>
    </rPh>
    <rPh sb="2" eb="4">
      <t>クイキ</t>
    </rPh>
    <rPh sb="4" eb="6">
      <t>メンセキ</t>
    </rPh>
    <phoneticPr fontId="13"/>
  </si>
  <si>
    <t>流出雨水量の最大値を算定する際に用いる土地利用形態ごとの流出係数を定める告示
（平成16年国土交通省告示第521号）</t>
    <phoneticPr fontId="13"/>
  </si>
  <si>
    <t>川口市開発許可
審査基準</t>
    <phoneticPr fontId="13"/>
  </si>
  <si>
    <t>②必要対策量の算出シート</t>
    <rPh sb="1" eb="3">
      <t>ヒツヨウ</t>
    </rPh>
    <rPh sb="3" eb="5">
      <t>タイサク</t>
    </rPh>
    <rPh sb="5" eb="6">
      <t>リョウ</t>
    </rPh>
    <rPh sb="7" eb="9">
      <t>サンシュツ</t>
    </rPh>
    <phoneticPr fontId="13"/>
  </si>
  <si>
    <r>
      <t>m</t>
    </r>
    <r>
      <rPr>
        <vertAlign val="superscript"/>
        <sz val="11"/>
        <color theme="1"/>
        <rFont val="ＭＳ Ｐゴシック"/>
        <family val="3"/>
        <charset val="128"/>
        <scheme val="minor"/>
      </rPr>
      <t>3</t>
    </r>
    <r>
      <rPr>
        <sz val="11"/>
        <color theme="1"/>
        <rFont val="ＭＳ Ｐゴシック"/>
        <family val="3"/>
        <charset val="128"/>
        <scheme val="minor"/>
      </rPr>
      <t>/s</t>
    </r>
    <phoneticPr fontId="13"/>
  </si>
  <si>
    <r>
      <t>m</t>
    </r>
    <r>
      <rPr>
        <vertAlign val="superscript"/>
        <sz val="11"/>
        <color theme="1"/>
        <rFont val="ＭＳ Ｐゴシック"/>
        <family val="3"/>
        <charset val="128"/>
        <scheme val="minor"/>
      </rPr>
      <t>3</t>
    </r>
    <phoneticPr fontId="13"/>
  </si>
  <si>
    <r>
      <t>m</t>
    </r>
    <r>
      <rPr>
        <vertAlign val="superscript"/>
        <sz val="11"/>
        <color theme="1"/>
        <rFont val="ＭＳ Ｐゴシック"/>
        <family val="3"/>
        <charset val="128"/>
        <scheme val="minor"/>
      </rPr>
      <t>3</t>
    </r>
    <r>
      <rPr>
        <sz val="11"/>
        <color theme="1"/>
        <rFont val="ＭＳ Ｐゴシック"/>
        <family val="3"/>
        <charset val="128"/>
        <scheme val="minor"/>
      </rPr>
      <t>/ha</t>
    </r>
    <phoneticPr fontId="13"/>
  </si>
  <si>
    <t>様式-A【都市計画法に基づく開発審査向け】計画土地利用区分面積集積表（開発後）</t>
    <rPh sb="0" eb="2">
      <t>ヨウシキ</t>
    </rPh>
    <rPh sb="5" eb="7">
      <t>トシ</t>
    </rPh>
    <rPh sb="7" eb="10">
      <t>ケイカクホウ</t>
    </rPh>
    <rPh sb="11" eb="12">
      <t>モト</t>
    </rPh>
    <rPh sb="14" eb="16">
      <t>カイハツ</t>
    </rPh>
    <rPh sb="16" eb="18">
      <t>シンサ</t>
    </rPh>
    <rPh sb="18" eb="19">
      <t>ム</t>
    </rPh>
    <rPh sb="21" eb="23">
      <t>ケイカク</t>
    </rPh>
    <rPh sb="23" eb="25">
      <t>トチ</t>
    </rPh>
    <rPh sb="25" eb="27">
      <t>リヨウ</t>
    </rPh>
    <rPh sb="27" eb="29">
      <t>クブン</t>
    </rPh>
    <rPh sb="29" eb="31">
      <t>メンセキ</t>
    </rPh>
    <rPh sb="31" eb="33">
      <t>シュウセキ</t>
    </rPh>
    <rPh sb="33" eb="34">
      <t>ヒョウ</t>
    </rPh>
    <rPh sb="35" eb="37">
      <t>カイハツ</t>
    </rPh>
    <rPh sb="37" eb="38">
      <t>ゴ</t>
    </rPh>
    <phoneticPr fontId="13"/>
  </si>
  <si>
    <t>様式-C 都市計画法に基づく必要対策量の算出（民間施設用）</t>
    <rPh sb="0" eb="2">
      <t>ヨウシキ</t>
    </rPh>
    <rPh sb="5" eb="7">
      <t>トシ</t>
    </rPh>
    <rPh sb="7" eb="10">
      <t>ケイカクホウ</t>
    </rPh>
    <rPh sb="11" eb="12">
      <t>モト</t>
    </rPh>
    <rPh sb="14" eb="16">
      <t>ヒツヨウ</t>
    </rPh>
    <rPh sb="16" eb="18">
      <t>タイサク</t>
    </rPh>
    <rPh sb="18" eb="19">
      <t>リョウ</t>
    </rPh>
    <rPh sb="20" eb="22">
      <t>サンシュツ</t>
    </rPh>
    <rPh sb="23" eb="25">
      <t>ミンカン</t>
    </rPh>
    <rPh sb="25" eb="28">
      <t>シセツヨウ</t>
    </rPh>
    <phoneticPr fontId="13"/>
  </si>
  <si>
    <t>舗装された
土地</t>
    <rPh sb="0" eb="2">
      <t>ホソウ</t>
    </rPh>
    <rPh sb="6" eb="8">
      <t>トチ</t>
    </rPh>
    <phoneticPr fontId="13"/>
  </si>
  <si>
    <t>【法30条】流出雨水量の最大値を算定する際に用いる土地利用形態ごとの流出係数を定める告示
（平成16年国土交通省告示第521号）</t>
    <rPh sb="1" eb="2">
      <t>ホウ</t>
    </rPh>
    <rPh sb="4" eb="5">
      <t>ジョウ</t>
    </rPh>
    <rPh sb="6" eb="8">
      <t>リュウシュツ</t>
    </rPh>
    <rPh sb="8" eb="10">
      <t>ウスイ</t>
    </rPh>
    <rPh sb="10" eb="11">
      <t>リョウ</t>
    </rPh>
    <rPh sb="12" eb="15">
      <t>サイダイチ</t>
    </rPh>
    <rPh sb="16" eb="18">
      <t>サンテイ</t>
    </rPh>
    <rPh sb="20" eb="21">
      <t>サイ</t>
    </rPh>
    <rPh sb="22" eb="23">
      <t>モチ</t>
    </rPh>
    <rPh sb="25" eb="27">
      <t>トチ</t>
    </rPh>
    <rPh sb="27" eb="29">
      <t>リヨウ</t>
    </rPh>
    <rPh sb="29" eb="31">
      <t>ケイタイ</t>
    </rPh>
    <rPh sb="34" eb="36">
      <t>リュウシュツ</t>
    </rPh>
    <rPh sb="36" eb="38">
      <t>ケイスウ</t>
    </rPh>
    <rPh sb="39" eb="40">
      <t>サダ</t>
    </rPh>
    <rPh sb="42" eb="44">
      <t>コクジ</t>
    </rPh>
    <rPh sb="46" eb="48">
      <t>ヘイセイ</t>
    </rPh>
    <rPh sb="50" eb="51">
      <t>ネン</t>
    </rPh>
    <rPh sb="51" eb="56">
      <t>コクドコウツウショウ</t>
    </rPh>
    <rPh sb="56" eb="58">
      <t>コクジ</t>
    </rPh>
    <rPh sb="58" eb="59">
      <t>ダイ</t>
    </rPh>
    <rPh sb="62" eb="63">
      <t>ゴウ</t>
    </rPh>
    <phoneticPr fontId="13"/>
  </si>
  <si>
    <t>川口市開発許可審査基準</t>
    <rPh sb="0" eb="2">
      <t>カワグチ</t>
    </rPh>
    <rPh sb="2" eb="3">
      <t>シ</t>
    </rPh>
    <rPh sb="3" eb="5">
      <t>カイハツ</t>
    </rPh>
    <rPh sb="5" eb="7">
      <t>キョカ</t>
    </rPh>
    <rPh sb="7" eb="9">
      <t>シンサ</t>
    </rPh>
    <rPh sb="9" eb="11">
      <t>キジュン</t>
    </rPh>
    <phoneticPr fontId="13"/>
  </si>
  <si>
    <t>川口市開発許可
審査基準</t>
    <rPh sb="0" eb="2">
      <t>カワグチ</t>
    </rPh>
    <rPh sb="2" eb="3">
      <t>シ</t>
    </rPh>
    <rPh sb="3" eb="5">
      <t>カイハツ</t>
    </rPh>
    <rPh sb="5" eb="7">
      <t>キョカ</t>
    </rPh>
    <rPh sb="8" eb="10">
      <t>シンサ</t>
    </rPh>
    <rPh sb="10" eb="12">
      <t>キジュン</t>
    </rPh>
    <phoneticPr fontId="13"/>
  </si>
  <si>
    <r>
      <t>対策量
（m</t>
    </r>
    <r>
      <rPr>
        <vertAlign val="superscript"/>
        <sz val="9"/>
        <color theme="1"/>
        <rFont val="ＭＳ Ｐゴシック"/>
        <family val="3"/>
        <charset val="128"/>
        <scheme val="minor"/>
      </rPr>
      <t>3</t>
    </r>
    <r>
      <rPr>
        <sz val="9"/>
        <color theme="1"/>
        <rFont val="ＭＳ Ｐゴシック"/>
        <family val="3"/>
        <charset val="128"/>
        <scheme val="minor"/>
      </rPr>
      <t>）</t>
    </r>
    <rPh sb="0" eb="2">
      <t>タイサク</t>
    </rPh>
    <rPh sb="2" eb="3">
      <t>リョウ</t>
    </rPh>
    <phoneticPr fontId="13"/>
  </si>
  <si>
    <r>
      <t>流出抑制対象
面積（m</t>
    </r>
    <r>
      <rPr>
        <vertAlign val="superscript"/>
        <sz val="9"/>
        <color theme="1"/>
        <rFont val="ＭＳ Ｐゴシック"/>
        <family val="3"/>
        <charset val="128"/>
        <scheme val="minor"/>
      </rPr>
      <t>2</t>
    </r>
    <r>
      <rPr>
        <sz val="9"/>
        <color theme="1"/>
        <rFont val="ＭＳ Ｐゴシック"/>
        <family val="3"/>
        <charset val="128"/>
        <scheme val="minor"/>
      </rPr>
      <t>）</t>
    </r>
    <rPh sb="0" eb="2">
      <t>リュウシュツ</t>
    </rPh>
    <rPh sb="2" eb="4">
      <t>ヨクセイ</t>
    </rPh>
    <rPh sb="4" eb="6">
      <t>タイショウ</t>
    </rPh>
    <rPh sb="7" eb="9">
      <t>メンセキ</t>
    </rPh>
    <phoneticPr fontId="13"/>
  </si>
  <si>
    <r>
      <t>既存開発地
（m</t>
    </r>
    <r>
      <rPr>
        <vertAlign val="superscript"/>
        <sz val="9"/>
        <color theme="1"/>
        <rFont val="ＭＳ Ｐゴシック"/>
        <family val="3"/>
        <charset val="128"/>
        <scheme val="minor"/>
      </rPr>
      <t>2</t>
    </r>
    <r>
      <rPr>
        <sz val="9"/>
        <color theme="1"/>
        <rFont val="ＭＳ Ｐゴシック"/>
        <family val="3"/>
        <charset val="128"/>
        <scheme val="minor"/>
      </rPr>
      <t>）</t>
    </r>
    <rPh sb="0" eb="2">
      <t>キゾン</t>
    </rPh>
    <rPh sb="2" eb="4">
      <t>カイハツ</t>
    </rPh>
    <rPh sb="4" eb="5">
      <t>チ</t>
    </rPh>
    <phoneticPr fontId="13"/>
  </si>
  <si>
    <r>
      <t>雨水浸透阻害以外の行為面積（m</t>
    </r>
    <r>
      <rPr>
        <vertAlign val="superscript"/>
        <sz val="9"/>
        <color theme="1"/>
        <rFont val="ＭＳ Ｐゴシック"/>
        <family val="3"/>
        <charset val="128"/>
        <scheme val="minor"/>
      </rPr>
      <t>2</t>
    </r>
    <r>
      <rPr>
        <sz val="9"/>
        <color theme="1"/>
        <rFont val="ＭＳ Ｐゴシック"/>
        <family val="3"/>
        <charset val="128"/>
        <scheme val="minor"/>
      </rPr>
      <t>）</t>
    </r>
    <rPh sb="0" eb="2">
      <t>ウスイ</t>
    </rPh>
    <rPh sb="2" eb="4">
      <t>シントウ</t>
    </rPh>
    <rPh sb="4" eb="6">
      <t>ソガイ</t>
    </rPh>
    <rPh sb="6" eb="8">
      <t>イガイ</t>
    </rPh>
    <rPh sb="9" eb="11">
      <t>コウイ</t>
    </rPh>
    <rPh sb="11" eb="13">
      <t>メンセキ</t>
    </rPh>
    <phoneticPr fontId="13"/>
  </si>
  <si>
    <r>
      <t>対象区域
面積（m</t>
    </r>
    <r>
      <rPr>
        <vertAlign val="superscript"/>
        <sz val="9"/>
        <color theme="1"/>
        <rFont val="ＭＳ Ｐゴシック"/>
        <family val="3"/>
        <charset val="128"/>
        <scheme val="minor"/>
      </rPr>
      <t>2</t>
    </r>
    <r>
      <rPr>
        <sz val="9"/>
        <color theme="1"/>
        <rFont val="ＭＳ Ｐゴシック"/>
        <family val="3"/>
        <charset val="128"/>
        <scheme val="minor"/>
      </rPr>
      <t>）</t>
    </r>
    <rPh sb="0" eb="2">
      <t>タイショウ</t>
    </rPh>
    <rPh sb="2" eb="4">
      <t>クイキ</t>
    </rPh>
    <rPh sb="5" eb="7">
      <t>メンセキ</t>
    </rPh>
    <phoneticPr fontId="13"/>
  </si>
  <si>
    <t>有の場合（    　　　　　　　　　　　　　　　　　   ）</t>
    <rPh sb="0" eb="1">
      <t>ア</t>
    </rPh>
    <rPh sb="2" eb="4">
      <t>バアイ</t>
    </rPh>
    <phoneticPr fontId="13"/>
  </si>
  <si>
    <r>
      <t>許容放流量（m</t>
    </r>
    <r>
      <rPr>
        <vertAlign val="superscript"/>
        <sz val="11"/>
        <color theme="1"/>
        <rFont val="ＭＳ Ｐゴシック"/>
        <family val="3"/>
        <charset val="128"/>
        <scheme val="minor"/>
      </rPr>
      <t>3</t>
    </r>
    <r>
      <rPr>
        <sz val="11"/>
        <color theme="1"/>
        <rFont val="ＭＳ Ｐゴシック"/>
        <family val="3"/>
        <charset val="128"/>
        <scheme val="minor"/>
      </rPr>
      <t>/s）</t>
    </r>
    <rPh sb="0" eb="2">
      <t>キョヨウ</t>
    </rPh>
    <rPh sb="2" eb="4">
      <t>ホウリュウ</t>
    </rPh>
    <rPh sb="4" eb="5">
      <t>リョウ</t>
    </rPh>
    <phoneticPr fontId="13"/>
  </si>
  <si>
    <r>
      <t>許可対策量（m</t>
    </r>
    <r>
      <rPr>
        <vertAlign val="superscript"/>
        <sz val="11"/>
        <color theme="1"/>
        <rFont val="ＭＳ Ｐゴシック"/>
        <family val="3"/>
        <charset val="128"/>
        <scheme val="minor"/>
      </rPr>
      <t>3</t>
    </r>
    <r>
      <rPr>
        <sz val="11"/>
        <color theme="1"/>
        <rFont val="ＭＳ Ｐゴシック"/>
        <family val="3"/>
        <charset val="128"/>
        <scheme val="minor"/>
      </rPr>
      <t>）</t>
    </r>
    <rPh sb="0" eb="2">
      <t>キョカ</t>
    </rPh>
    <rPh sb="2" eb="4">
      <t>タイサク</t>
    </rPh>
    <rPh sb="4" eb="5">
      <t>リョウ</t>
    </rPh>
    <phoneticPr fontId="13"/>
  </si>
  <si>
    <t>様式-E  雨水流出抑制対策の諸元一覧</t>
    <rPh sb="0" eb="2">
      <t>ヨウシキ</t>
    </rPh>
    <rPh sb="6" eb="8">
      <t>ウスイ</t>
    </rPh>
    <rPh sb="8" eb="10">
      <t>リュウシュツ</t>
    </rPh>
    <rPh sb="10" eb="12">
      <t>ヨクセイ</t>
    </rPh>
    <rPh sb="12" eb="14">
      <t>タイサク</t>
    </rPh>
    <rPh sb="15" eb="17">
      <t>ショゲン</t>
    </rPh>
    <rPh sb="17" eb="19">
      <t>イチラン</t>
    </rPh>
    <phoneticPr fontId="13"/>
  </si>
  <si>
    <t>様式-D 雨水流出抑制対策の適合チェックシート</t>
    <rPh sb="0" eb="2">
      <t>ヨウシキ</t>
    </rPh>
    <rPh sb="5" eb="7">
      <t>ウスイ</t>
    </rPh>
    <rPh sb="7" eb="9">
      <t>リュウシュツ</t>
    </rPh>
    <rPh sb="9" eb="11">
      <t>ヨクセイ</t>
    </rPh>
    <rPh sb="11" eb="13">
      <t>タイサク</t>
    </rPh>
    <rPh sb="14" eb="16">
      <t>テキゴウ</t>
    </rPh>
    <phoneticPr fontId="13"/>
  </si>
  <si>
    <t>行為面積</t>
    <rPh sb="0" eb="2">
      <t>コウイ</t>
    </rPh>
    <rPh sb="2" eb="4">
      <t>メンセキ</t>
    </rPh>
    <phoneticPr fontId="13"/>
  </si>
  <si>
    <t>行為前の平均流出係数</t>
    <rPh sb="0" eb="2">
      <t>コウイ</t>
    </rPh>
    <rPh sb="2" eb="3">
      <t>マエ</t>
    </rPh>
    <rPh sb="4" eb="6">
      <t>ヘイキン</t>
    </rPh>
    <rPh sb="6" eb="8">
      <t>リュウシュツ</t>
    </rPh>
    <rPh sb="8" eb="10">
      <t>ケイスウ</t>
    </rPh>
    <phoneticPr fontId="13"/>
  </si>
  <si>
    <t>行為前のピーク流入量</t>
    <rPh sb="0" eb="2">
      <t>コウイ</t>
    </rPh>
    <rPh sb="2" eb="3">
      <t>マエ</t>
    </rPh>
    <rPh sb="7" eb="9">
      <t>リュウニュウ</t>
    </rPh>
    <rPh sb="9" eb="10">
      <t>リョウ</t>
    </rPh>
    <phoneticPr fontId="13"/>
  </si>
  <si>
    <t>行為後の平均流出係数</t>
    <rPh sb="0" eb="2">
      <t>コウイ</t>
    </rPh>
    <rPh sb="2" eb="3">
      <t>ゴ</t>
    </rPh>
    <rPh sb="4" eb="6">
      <t>ヘイキン</t>
    </rPh>
    <rPh sb="6" eb="8">
      <t>リュウシュツ</t>
    </rPh>
    <rPh sb="8" eb="10">
      <t>ケイスウ</t>
    </rPh>
    <phoneticPr fontId="13"/>
  </si>
  <si>
    <t>行為後のピーク流入量</t>
    <rPh sb="0" eb="2">
      <t>コウイ</t>
    </rPh>
    <rPh sb="2" eb="3">
      <t>アト</t>
    </rPh>
    <rPh sb="7" eb="9">
      <t>リュウニュウ</t>
    </rPh>
    <rPh sb="9" eb="10">
      <t>リョウ</t>
    </rPh>
    <phoneticPr fontId="13"/>
  </si>
  <si>
    <t>調整池の水深</t>
    <rPh sb="0" eb="3">
      <t>チョウセイチ</t>
    </rPh>
    <rPh sb="4" eb="6">
      <t>スイシン</t>
    </rPh>
    <phoneticPr fontId="13"/>
  </si>
  <si>
    <t>調整池の容量（ha）</t>
    <rPh sb="0" eb="3">
      <t>チョウセイチ</t>
    </rPh>
    <rPh sb="4" eb="6">
      <t>ヨウリョウ</t>
    </rPh>
    <phoneticPr fontId="13"/>
  </si>
  <si>
    <t>必要対策量</t>
    <rPh sb="0" eb="2">
      <t>ヒツヨウ</t>
    </rPh>
    <rPh sb="2" eb="4">
      <t>タイサク</t>
    </rPh>
    <rPh sb="4" eb="5">
      <t>リョウ</t>
    </rPh>
    <phoneticPr fontId="13"/>
  </si>
  <si>
    <t>対象区域面積（流出抑制の対象）</t>
    <rPh sb="0" eb="2">
      <t>タイショウ</t>
    </rPh>
    <rPh sb="2" eb="4">
      <t>クイキ</t>
    </rPh>
    <rPh sb="4" eb="6">
      <t>メンセキ</t>
    </rPh>
    <rPh sb="12" eb="14">
      <t>タイショウ</t>
    </rPh>
    <phoneticPr fontId="13"/>
  </si>
  <si>
    <t>※都市計画法の開発との調整により双方の機能を兼ね備えた対策工事とする
　（流出抑制量が大きい方で対策）</t>
    <rPh sb="1" eb="3">
      <t>トシ</t>
    </rPh>
    <rPh sb="3" eb="6">
      <t>ケイカクホウ</t>
    </rPh>
    <rPh sb="7" eb="9">
      <t>カイハツ</t>
    </rPh>
    <rPh sb="11" eb="13">
      <t>チョウセイ</t>
    </rPh>
    <rPh sb="16" eb="18">
      <t>ソウホウ</t>
    </rPh>
    <rPh sb="19" eb="21">
      <t>キノウ</t>
    </rPh>
    <rPh sb="22" eb="23">
      <t>カ</t>
    </rPh>
    <rPh sb="24" eb="25">
      <t>ソナ</t>
    </rPh>
    <rPh sb="27" eb="29">
      <t>タイサク</t>
    </rPh>
    <rPh sb="29" eb="31">
      <t>コウジ</t>
    </rPh>
    <rPh sb="37" eb="39">
      <t>リュウシュツ</t>
    </rPh>
    <rPh sb="39" eb="41">
      <t>ヨクセイ</t>
    </rPh>
    <rPh sb="41" eb="42">
      <t>リョウ</t>
    </rPh>
    <rPh sb="43" eb="44">
      <t>オオ</t>
    </rPh>
    <rPh sb="46" eb="47">
      <t>ホウ</t>
    </rPh>
    <rPh sb="48" eb="50">
      <t>タイサク</t>
    </rPh>
    <phoneticPr fontId="13"/>
  </si>
  <si>
    <t>〇許可対策量</t>
    <rPh sb="1" eb="3">
      <t>キョカ</t>
    </rPh>
    <rPh sb="3" eb="5">
      <t>タイサク</t>
    </rPh>
    <rPh sb="5" eb="6">
      <t>リョウ</t>
    </rPh>
    <phoneticPr fontId="13"/>
  </si>
  <si>
    <t>〇許容放流量</t>
    <rPh sb="1" eb="3">
      <t>キョヨウ</t>
    </rPh>
    <rPh sb="3" eb="5">
      <t>ホウリュウ</t>
    </rPh>
    <rPh sb="5" eb="6">
      <t>リョウ</t>
    </rPh>
    <phoneticPr fontId="13"/>
  </si>
  <si>
    <t>①もしくは②の大きい方</t>
    <rPh sb="7" eb="8">
      <t>オオ</t>
    </rPh>
    <rPh sb="10" eb="11">
      <t>ホウ</t>
    </rPh>
    <phoneticPr fontId="13"/>
  </si>
  <si>
    <t>③もしくは④の小きい方</t>
    <rPh sb="7" eb="8">
      <t>チイ</t>
    </rPh>
    <rPh sb="10" eb="11">
      <t>ホウ</t>
    </rPh>
    <phoneticPr fontId="13"/>
  </si>
  <si>
    <r>
      <t>m</t>
    </r>
    <r>
      <rPr>
        <vertAlign val="superscript"/>
        <sz val="12"/>
        <color theme="1"/>
        <rFont val="ＭＳ Ｐゴシック"/>
        <family val="3"/>
        <charset val="128"/>
        <scheme val="minor"/>
      </rPr>
      <t>3</t>
    </r>
    <r>
      <rPr>
        <sz val="12"/>
        <color theme="1"/>
        <rFont val="ＭＳ Ｐゴシック"/>
        <family val="3"/>
        <charset val="128"/>
        <scheme val="minor"/>
      </rPr>
      <t>/s</t>
    </r>
    <phoneticPr fontId="13"/>
  </si>
  <si>
    <r>
      <t>m</t>
    </r>
    <r>
      <rPr>
        <vertAlign val="superscript"/>
        <sz val="12"/>
        <color theme="1"/>
        <rFont val="ＭＳ Ｐゴシック"/>
        <family val="3"/>
        <charset val="128"/>
        <scheme val="minor"/>
      </rPr>
      <t>3</t>
    </r>
    <phoneticPr fontId="13"/>
  </si>
  <si>
    <r>
      <t>m</t>
    </r>
    <r>
      <rPr>
        <vertAlign val="superscript"/>
        <sz val="12"/>
        <color theme="1"/>
        <rFont val="ＭＳ Ｐゴシック"/>
        <family val="3"/>
        <charset val="128"/>
        <scheme val="minor"/>
      </rPr>
      <t>3</t>
    </r>
    <r>
      <rPr>
        <sz val="12"/>
        <color theme="1"/>
        <rFont val="ＭＳ Ｐゴシック"/>
        <family val="3"/>
        <charset val="128"/>
        <scheme val="minor"/>
      </rPr>
      <t>/s/ha</t>
    </r>
    <phoneticPr fontId="13"/>
  </si>
  <si>
    <r>
      <t>m</t>
    </r>
    <r>
      <rPr>
        <vertAlign val="superscript"/>
        <sz val="11"/>
        <color theme="1"/>
        <rFont val="ＭＳ Ｐゴシック"/>
        <family val="3"/>
        <charset val="128"/>
        <scheme val="minor"/>
      </rPr>
      <t>3</t>
    </r>
    <r>
      <rPr>
        <sz val="11"/>
        <color theme="1"/>
        <rFont val="ＭＳ Ｐゴシック"/>
        <family val="3"/>
        <charset val="128"/>
        <scheme val="minor"/>
      </rPr>
      <t>/s</t>
    </r>
    <phoneticPr fontId="13"/>
  </si>
  <si>
    <t>都市計画法に基づく開発指導としての必要対策量（対象区域面積1ha未満）</t>
    <rPh sb="0" eb="2">
      <t>トシ</t>
    </rPh>
    <rPh sb="2" eb="5">
      <t>ケイカクホウ</t>
    </rPh>
    <rPh sb="6" eb="7">
      <t>モト</t>
    </rPh>
    <rPh sb="9" eb="11">
      <t>カイハツ</t>
    </rPh>
    <rPh sb="11" eb="13">
      <t>シドウ</t>
    </rPh>
    <rPh sb="17" eb="19">
      <t>ヒツヨウ</t>
    </rPh>
    <rPh sb="19" eb="21">
      <t>タイサク</t>
    </rPh>
    <rPh sb="21" eb="22">
      <t>リョウ</t>
    </rPh>
    <rPh sb="23" eb="25">
      <t>タイショウ</t>
    </rPh>
    <rPh sb="25" eb="27">
      <t>クイキ</t>
    </rPh>
    <rPh sb="27" eb="29">
      <t>メンセキ</t>
    </rPh>
    <rPh sb="32" eb="34">
      <t>ミマン</t>
    </rPh>
    <phoneticPr fontId="13"/>
  </si>
  <si>
    <t>特定都市河川浸水被害対策法第30条に係る対策量の算出</t>
    <rPh sb="0" eb="13">
      <t>トクテイトシカセンシンスイヒガイタイサクホウ</t>
    </rPh>
    <rPh sb="13" eb="14">
      <t>ダイ</t>
    </rPh>
    <rPh sb="16" eb="17">
      <t>ジョウ</t>
    </rPh>
    <rPh sb="18" eb="19">
      <t>カカワ</t>
    </rPh>
    <rPh sb="20" eb="22">
      <t>タイサク</t>
    </rPh>
    <rPh sb="22" eb="23">
      <t>リョウ</t>
    </rPh>
    <rPh sb="24" eb="26">
      <t>サンシュツ</t>
    </rPh>
    <phoneticPr fontId="13"/>
  </si>
  <si>
    <t>対象
小計</t>
    <rPh sb="0" eb="2">
      <t>タイショウ</t>
    </rPh>
    <rPh sb="3" eb="5">
      <t>ショウケイ</t>
    </rPh>
    <phoneticPr fontId="13"/>
  </si>
  <si>
    <r>
      <t>m</t>
    </r>
    <r>
      <rPr>
        <vertAlign val="superscript"/>
        <sz val="12"/>
        <color theme="1"/>
        <rFont val="ＭＳ Ｐゴシック"/>
        <family val="3"/>
        <charset val="128"/>
        <scheme val="minor"/>
      </rPr>
      <t>3</t>
    </r>
    <r>
      <rPr>
        <sz val="12"/>
        <color theme="1"/>
        <rFont val="ＭＳ Ｐゴシック"/>
        <family val="3"/>
        <charset val="128"/>
        <scheme val="minor"/>
      </rPr>
      <t>/ha</t>
    </r>
    <phoneticPr fontId="13"/>
  </si>
  <si>
    <r>
      <t>A　[ ｍ</t>
    </r>
    <r>
      <rPr>
        <vertAlign val="superscript"/>
        <sz val="9"/>
        <color theme="1"/>
        <rFont val="ＭＳ Ｐゴシック"/>
        <family val="3"/>
        <charset val="128"/>
        <scheme val="minor"/>
      </rPr>
      <t>2</t>
    </r>
    <r>
      <rPr>
        <sz val="9"/>
        <color theme="1"/>
        <rFont val="ＭＳ Ｐゴシック"/>
        <family val="3"/>
        <charset val="128"/>
        <scheme val="minor"/>
      </rPr>
      <t xml:space="preserve"> ]</t>
    </r>
    <phoneticPr fontId="13"/>
  </si>
  <si>
    <r>
      <t>[ ｍ</t>
    </r>
    <r>
      <rPr>
        <vertAlign val="superscript"/>
        <sz val="9"/>
        <color theme="1"/>
        <rFont val="ＭＳ Ｐゴシック"/>
        <family val="3"/>
        <charset val="128"/>
        <scheme val="minor"/>
      </rPr>
      <t>2</t>
    </r>
    <r>
      <rPr>
        <sz val="9"/>
        <color theme="1"/>
        <rFont val="ＭＳ Ｐゴシック"/>
        <family val="3"/>
        <charset val="128"/>
        <scheme val="minor"/>
      </rPr>
      <t xml:space="preserve"> ]</t>
    </r>
    <phoneticPr fontId="13"/>
  </si>
  <si>
    <r>
      <t>Q　[ ｍ</t>
    </r>
    <r>
      <rPr>
        <vertAlign val="superscript"/>
        <sz val="9"/>
        <color theme="1"/>
        <rFont val="ＭＳ Ｐゴシック"/>
        <family val="3"/>
        <charset val="128"/>
        <scheme val="minor"/>
      </rPr>
      <t>3</t>
    </r>
    <r>
      <rPr>
        <sz val="9"/>
        <color theme="1"/>
        <rFont val="ＭＳ Ｐゴシック"/>
        <family val="3"/>
        <charset val="128"/>
        <scheme val="minor"/>
      </rPr>
      <t>/h ]</t>
    </r>
    <phoneticPr fontId="13"/>
  </si>
  <si>
    <t>分譲宅地の開発</t>
    <rPh sb="0" eb="2">
      <t>ブンジョウ</t>
    </rPh>
    <rPh sb="2" eb="4">
      <t>タクチ</t>
    </rPh>
    <rPh sb="5" eb="7">
      <t>カイハツ</t>
    </rPh>
    <phoneticPr fontId="13"/>
  </si>
  <si>
    <t>川口市〇〇</t>
    <rPh sb="0" eb="2">
      <t>カワグチ</t>
    </rPh>
    <rPh sb="2" eb="3">
      <t>シ</t>
    </rPh>
    <phoneticPr fontId="13"/>
  </si>
  <si>
    <r>
      <t>m</t>
    </r>
    <r>
      <rPr>
        <vertAlign val="superscript"/>
        <sz val="12"/>
        <rFont val="ＭＳ Ｐゴシック"/>
        <family val="3"/>
        <charset val="128"/>
      </rPr>
      <t>3</t>
    </r>
    <phoneticPr fontId="13"/>
  </si>
  <si>
    <t>様式-B 各対策量の検討シート</t>
    <rPh sb="0" eb="2">
      <t>ヨウシキ</t>
    </rPh>
    <rPh sb="5" eb="6">
      <t>カク</t>
    </rPh>
    <rPh sb="6" eb="8">
      <t>タイサク</t>
    </rPh>
    <rPh sb="8" eb="9">
      <t>リョウ</t>
    </rPh>
    <rPh sb="10" eb="12">
      <t>ケントウ</t>
    </rPh>
    <phoneticPr fontId="13"/>
  </si>
  <si>
    <r>
      <t>　（２）既設の雨水流出抑制施設の施設能力値（減免措置量）を</t>
    </r>
    <r>
      <rPr>
        <b/>
        <sz val="12"/>
        <color indexed="8"/>
        <rFont val="ＭＳ Ｐゴシック"/>
        <family val="3"/>
        <charset val="128"/>
      </rPr>
      <t>太枠内に
 　　　入力してください。</t>
    </r>
    <rPh sb="4" eb="6">
      <t>キセツ</t>
    </rPh>
    <rPh sb="7" eb="9">
      <t>ウスイ</t>
    </rPh>
    <rPh sb="9" eb="11">
      <t>リュウシュツ</t>
    </rPh>
    <rPh sb="11" eb="13">
      <t>ヨクセイ</t>
    </rPh>
    <rPh sb="13" eb="15">
      <t>シセツ</t>
    </rPh>
    <rPh sb="16" eb="18">
      <t>シセツ</t>
    </rPh>
    <rPh sb="18" eb="20">
      <t>ノウリョク</t>
    </rPh>
    <rPh sb="20" eb="21">
      <t>チ</t>
    </rPh>
    <rPh sb="22" eb="24">
      <t>ゲンメン</t>
    </rPh>
    <rPh sb="24" eb="26">
      <t>ソチ</t>
    </rPh>
    <rPh sb="26" eb="27">
      <t>リョウ</t>
    </rPh>
    <rPh sb="29" eb="30">
      <t>フト</t>
    </rPh>
    <rPh sb="30" eb="32">
      <t>ワクナイ</t>
    </rPh>
    <rPh sb="38" eb="39">
      <t>イ</t>
    </rPh>
    <rPh sb="39" eb="40">
      <t>チカラ</t>
    </rPh>
    <phoneticPr fontId="1"/>
  </si>
  <si>
    <t>貯留槽水深 h</t>
    <rPh sb="0" eb="2">
      <t>チョリュウ</t>
    </rPh>
    <rPh sb="2" eb="3">
      <t>ソウ</t>
    </rPh>
    <rPh sb="3" eb="5">
      <t>スイシン</t>
    </rPh>
    <phoneticPr fontId="6"/>
  </si>
  <si>
    <t>貯留槽面積 A</t>
    <rPh sb="0" eb="2">
      <t>チョリュウ</t>
    </rPh>
    <rPh sb="2" eb="3">
      <t>ソウ</t>
    </rPh>
    <rPh sb="3" eb="5">
      <t>メンセキ</t>
    </rPh>
    <phoneticPr fontId="6"/>
  </si>
  <si>
    <t>円形</t>
    <rPh sb="0" eb="2">
      <t>エンケイ</t>
    </rPh>
    <phoneticPr fontId="13"/>
  </si>
  <si>
    <t>①【都市計画法に基づく開発審査向け】土地利用形態ごとの面積チェックシート（計画）</t>
    <rPh sb="2" eb="4">
      <t>トシ</t>
    </rPh>
    <rPh sb="4" eb="7">
      <t>ケイカクホウ</t>
    </rPh>
    <rPh sb="8" eb="9">
      <t>モト</t>
    </rPh>
    <rPh sb="11" eb="13">
      <t>カイハツ</t>
    </rPh>
    <rPh sb="13" eb="15">
      <t>シンサ</t>
    </rPh>
    <rPh sb="15" eb="16">
      <t>ム</t>
    </rPh>
    <rPh sb="18" eb="20">
      <t>トチ</t>
    </rPh>
    <rPh sb="20" eb="22">
      <t>リヨウ</t>
    </rPh>
    <rPh sb="22" eb="24">
      <t>ケイタイ</t>
    </rPh>
    <rPh sb="27" eb="29">
      <t>メンセキ</t>
    </rPh>
    <rPh sb="37" eb="39">
      <t>ケイカク</t>
    </rPh>
    <phoneticPr fontId="13"/>
  </si>
  <si>
    <t>③浸透施設の浸透能力及び空隙貯留能力の検討</t>
    <rPh sb="1" eb="3">
      <t>シントウ</t>
    </rPh>
    <rPh sb="3" eb="5">
      <t>シセツ</t>
    </rPh>
    <rPh sb="6" eb="8">
      <t>シントウ</t>
    </rPh>
    <rPh sb="8" eb="10">
      <t>ノウリョク</t>
    </rPh>
    <rPh sb="10" eb="11">
      <t>オヨ</t>
    </rPh>
    <rPh sb="12" eb="14">
      <t>クウゲキ</t>
    </rPh>
    <rPh sb="14" eb="16">
      <t>チョリュウ</t>
    </rPh>
    <rPh sb="16" eb="18">
      <t>ノウリョク</t>
    </rPh>
    <rPh sb="19" eb="21">
      <t>ケントウ</t>
    </rPh>
    <phoneticPr fontId="13"/>
  </si>
  <si>
    <t>部分を入力して下さい</t>
    <rPh sb="0" eb="2">
      <t>ブブン</t>
    </rPh>
    <rPh sb="3" eb="5">
      <t>ニュウリョク</t>
    </rPh>
    <rPh sb="7" eb="8">
      <t>クダ</t>
    </rPh>
    <phoneticPr fontId="1"/>
  </si>
  <si>
    <t>a</t>
    <phoneticPr fontId="1"/>
  </si>
  <si>
    <t>b</t>
    <phoneticPr fontId="1"/>
  </si>
  <si>
    <t>c</t>
    <phoneticPr fontId="1"/>
  </si>
  <si>
    <t>-</t>
    <phoneticPr fontId="1"/>
  </si>
  <si>
    <t>浸透</t>
    <rPh sb="0" eb="2">
      <t>シントウ</t>
    </rPh>
    <phoneticPr fontId="13"/>
  </si>
  <si>
    <t>空隙</t>
    <rPh sb="0" eb="2">
      <t>クウゲキ</t>
    </rPh>
    <phoneticPr fontId="13"/>
  </si>
  <si>
    <t>施設</t>
    <rPh sb="0" eb="2">
      <t>シセツ</t>
    </rPh>
    <phoneticPr fontId="1"/>
  </si>
  <si>
    <t>透水性舗装
（浸透池）</t>
    <rPh sb="0" eb="5">
      <t>トウスイセイホソウ</t>
    </rPh>
    <rPh sb="7" eb="9">
      <t>シントウ</t>
    </rPh>
    <rPh sb="9" eb="10">
      <t>イケ</t>
    </rPh>
    <phoneticPr fontId="1"/>
  </si>
  <si>
    <t>浸透側溝
および
浸透トレンチ</t>
    <rPh sb="0" eb="2">
      <t>シントウ</t>
    </rPh>
    <rPh sb="2" eb="4">
      <t>ソッコウ</t>
    </rPh>
    <rPh sb="9" eb="11">
      <t>シントウ</t>
    </rPh>
    <phoneticPr fontId="1"/>
  </si>
  <si>
    <t>円筒ます</t>
    <rPh sb="0" eb="2">
      <t>エントウ</t>
    </rPh>
    <phoneticPr fontId="1"/>
  </si>
  <si>
    <t>正方形ます</t>
    <rPh sb="0" eb="3">
      <t>セイホウケイ</t>
    </rPh>
    <phoneticPr fontId="1"/>
  </si>
  <si>
    <t>矩形
のます</t>
    <rPh sb="0" eb="2">
      <t>クケイ</t>
    </rPh>
    <phoneticPr fontId="1"/>
  </si>
  <si>
    <t>浸透面</t>
    <rPh sb="0" eb="2">
      <t>シントウ</t>
    </rPh>
    <rPh sb="2" eb="3">
      <t>メン</t>
    </rPh>
    <phoneticPr fontId="1"/>
  </si>
  <si>
    <t>底面</t>
    <rPh sb="0" eb="2">
      <t>テイメン</t>
    </rPh>
    <phoneticPr fontId="1"/>
  </si>
  <si>
    <t>側面
および
底面</t>
    <rPh sb="0" eb="2">
      <t>ソクメン</t>
    </rPh>
    <rPh sb="7" eb="9">
      <t>テイメン</t>
    </rPh>
    <phoneticPr fontId="1"/>
  </si>
  <si>
    <t>H：設計水頭（m）</t>
    <rPh sb="2" eb="4">
      <t>セッケイ</t>
    </rPh>
    <rPh sb="4" eb="6">
      <t>スイトウ</t>
    </rPh>
    <phoneticPr fontId="1"/>
  </si>
  <si>
    <t>W：施設幅(m)</t>
    <rPh sb="2" eb="5">
      <t>シセツハバ</t>
    </rPh>
    <phoneticPr fontId="1"/>
  </si>
  <si>
    <t>D：施設直径</t>
    <rPh sb="2" eb="6">
      <t>シセツチョッケイ</t>
    </rPh>
    <phoneticPr fontId="1"/>
  </si>
  <si>
    <t>L：施設延長(m)</t>
    <rPh sb="2" eb="4">
      <t>シセツ</t>
    </rPh>
    <rPh sb="4" eb="6">
      <t>エンチョウ</t>
    </rPh>
    <phoneticPr fontId="1"/>
  </si>
  <si>
    <t>係数</t>
    <rPh sb="0" eb="2">
      <t>ケイスウ</t>
    </rPh>
    <phoneticPr fontId="1"/>
  </si>
  <si>
    <t>比浸透量</t>
    <rPh sb="0" eb="4">
      <t>ヒシントウリョウ</t>
    </rPh>
    <phoneticPr fontId="1"/>
  </si>
  <si>
    <t>K</t>
    <phoneticPr fontId="1"/>
  </si>
  <si>
    <t>参考：比浸透量の算出テーブル</t>
    <rPh sb="0" eb="2">
      <t>サンコウ</t>
    </rPh>
    <rPh sb="3" eb="4">
      <t>ヒ</t>
    </rPh>
    <rPh sb="4" eb="6">
      <t>シントウ</t>
    </rPh>
    <rPh sb="6" eb="7">
      <t>リョウ</t>
    </rPh>
    <rPh sb="8" eb="10">
      <t>サンシュツ</t>
    </rPh>
    <phoneticPr fontId="13"/>
  </si>
  <si>
    <t>⑤必要対策量と雨水流出抑制量の比較</t>
    <rPh sb="1" eb="3">
      <t>ヒツヨウ</t>
    </rPh>
    <rPh sb="3" eb="5">
      <t>タイサク</t>
    </rPh>
    <rPh sb="5" eb="6">
      <t>リョウ</t>
    </rPh>
    <rPh sb="7" eb="9">
      <t>ウスイ</t>
    </rPh>
    <rPh sb="9" eb="11">
      <t>リュウシュツ</t>
    </rPh>
    <rPh sb="11" eb="13">
      <t>ヨクセイ</t>
    </rPh>
    <rPh sb="13" eb="14">
      <t>リョウ</t>
    </rPh>
    <rPh sb="15" eb="17">
      <t>ヒカク</t>
    </rPh>
    <phoneticPr fontId="13"/>
  </si>
  <si>
    <t>④貯留施設の能力検討</t>
    <rPh sb="1" eb="3">
      <t>チョリュウ</t>
    </rPh>
    <rPh sb="3" eb="5">
      <t>シセツ</t>
    </rPh>
    <rPh sb="6" eb="8">
      <t>ノウリョク</t>
    </rPh>
    <rPh sb="8" eb="10">
      <t>ケントウ</t>
    </rPh>
    <phoneticPr fontId="13"/>
  </si>
  <si>
    <t>雨水浸透阻害行為面積が1000m2未満における
法30条の有効フラグ（開発区域全体では1000ｍ2を超過しているが、その一部だけで計算）</t>
    <rPh sb="0" eb="8">
      <t>ウスイシントウソガイコウイ</t>
    </rPh>
    <rPh sb="8" eb="10">
      <t>メンセキ</t>
    </rPh>
    <rPh sb="17" eb="19">
      <t>ミマン</t>
    </rPh>
    <rPh sb="24" eb="25">
      <t>ホウ</t>
    </rPh>
    <rPh sb="27" eb="28">
      <t>ジョウ</t>
    </rPh>
    <rPh sb="29" eb="31">
      <t>ユウコウ</t>
    </rPh>
    <rPh sb="35" eb="37">
      <t>カイハツ</t>
    </rPh>
    <rPh sb="37" eb="39">
      <t>クイキ</t>
    </rPh>
    <rPh sb="39" eb="41">
      <t>ゼンタイ</t>
    </rPh>
    <rPh sb="50" eb="52">
      <t>チョウカ</t>
    </rPh>
    <rPh sb="60" eb="62">
      <t>イチブ</t>
    </rPh>
    <rPh sb="65" eb="67">
      <t>ケイサン</t>
    </rPh>
    <phoneticPr fontId="13"/>
  </si>
  <si>
    <t>FALSE：無効
TRUE：有効</t>
    <rPh sb="6" eb="8">
      <t>ムコウ</t>
    </rPh>
    <rPh sb="14" eb="16">
      <t>ユウコウ</t>
    </rPh>
    <phoneticPr fontId="13"/>
  </si>
  <si>
    <t>※雨水流出抑制の対象行為は、「①雨水浸透阻害行為」、「②開発の許可が必要な行為」、「③雨水浸透阻害以外の行為」、「④既存開発地」の4つですが、③と④を対象とするかは、協議部局との協議を行う。</t>
    <rPh sb="1" eb="3">
      <t>ウスイ</t>
    </rPh>
    <rPh sb="3" eb="5">
      <t>リュウシュツ</t>
    </rPh>
    <rPh sb="5" eb="7">
      <t>ヨクセイ</t>
    </rPh>
    <rPh sb="8" eb="10">
      <t>タイショウ</t>
    </rPh>
    <rPh sb="10" eb="12">
      <t>コウイ</t>
    </rPh>
    <rPh sb="83" eb="85">
      <t>キョウギ</t>
    </rPh>
    <rPh sb="85" eb="87">
      <t>ブキョク</t>
    </rPh>
    <rPh sb="89" eb="91">
      <t>キョウギ</t>
    </rPh>
    <rPh sb="92" eb="93">
      <t>オコナ</t>
    </rPh>
    <phoneticPr fontId="13"/>
  </si>
  <si>
    <t>■貯留槽の形状についての検討</t>
    <rPh sb="1" eb="3">
      <t>チョリュウ</t>
    </rPh>
    <rPh sb="3" eb="4">
      <t>ソウ</t>
    </rPh>
    <rPh sb="5" eb="7">
      <t>ケイジョウ</t>
    </rPh>
    <rPh sb="12" eb="14">
      <t>ケントウ</t>
    </rPh>
    <phoneticPr fontId="13"/>
  </si>
  <si>
    <t>■排水ポンプの設定についての検討</t>
    <rPh sb="1" eb="3">
      <t>ハイスイ</t>
    </rPh>
    <rPh sb="7" eb="9">
      <t>セッテイ</t>
    </rPh>
    <rPh sb="14" eb="16">
      <t>ケントウ</t>
    </rPh>
    <phoneticPr fontId="13"/>
  </si>
  <si>
    <t>オリフィス形状</t>
    <rPh sb="5" eb="7">
      <t>ケイジョウ</t>
    </rPh>
    <phoneticPr fontId="13"/>
  </si>
  <si>
    <t>※ 比浸透量は、小数点第3位まで読み取ってください。</t>
    <rPh sb="2" eb="3">
      <t>ヒ</t>
    </rPh>
    <rPh sb="3" eb="5">
      <t>シントウ</t>
    </rPh>
    <rPh sb="5" eb="6">
      <t>リョウ</t>
    </rPh>
    <rPh sb="8" eb="11">
      <t>ショウスウテン</t>
    </rPh>
    <rPh sb="11" eb="12">
      <t>ダイ</t>
    </rPh>
    <rPh sb="13" eb="14">
      <t>イ</t>
    </rPh>
    <rPh sb="16" eb="17">
      <t>ヨ</t>
    </rPh>
    <rPh sb="18" eb="19">
      <t>ト</t>
    </rPh>
    <phoneticPr fontId="13"/>
  </si>
  <si>
    <r>
      <t>m</t>
    </r>
    <r>
      <rPr>
        <vertAlign val="superscript"/>
        <sz val="12"/>
        <rFont val="ＭＳ Ｐゴシック"/>
        <family val="3"/>
        <charset val="128"/>
      </rPr>
      <t>3</t>
    </r>
    <r>
      <rPr>
        <sz val="12"/>
        <rFont val="ＭＳ Ｐゴシック"/>
        <family val="3"/>
        <charset val="128"/>
      </rPr>
      <t>/hr</t>
    </r>
    <phoneticPr fontId="13"/>
  </si>
  <si>
    <t>〇〇　〇〇</t>
    <phoneticPr fontId="13"/>
  </si>
  <si>
    <t>中川・綾瀬川</t>
    <rPh sb="0" eb="2">
      <t>ナカカワ</t>
    </rPh>
    <rPh sb="3" eb="5">
      <t>アヤセ</t>
    </rPh>
    <rPh sb="5" eb="6">
      <t>カワ</t>
    </rPh>
    <phoneticPr fontId="13"/>
  </si>
  <si>
    <t>地下貯留施設</t>
    <rPh sb="0" eb="2">
      <t>チカ</t>
    </rPh>
    <rPh sb="2" eb="4">
      <t>チョリュウ</t>
    </rPh>
    <rPh sb="4" eb="6">
      <t>シセツ</t>
    </rPh>
    <phoneticPr fontId="13"/>
  </si>
  <si>
    <t>強制排水方式（ポンプ・排水施設）</t>
    <rPh sb="0" eb="2">
      <t>キョウセイ</t>
    </rPh>
    <rPh sb="2" eb="4">
      <t>ハイスイ</t>
    </rPh>
    <rPh sb="4" eb="6">
      <t>ホウシキ</t>
    </rPh>
    <rPh sb="11" eb="13">
      <t>ハイスイ</t>
    </rPh>
    <rPh sb="13" eb="15">
      <t>シセツ</t>
    </rPh>
    <phoneticPr fontId="13"/>
  </si>
  <si>
    <t>浸透桝、浸透トレンチ、地下貯留槽</t>
    <rPh sb="0" eb="3">
      <t>シントウマス</t>
    </rPh>
    <rPh sb="4" eb="6">
      <t>シントウ</t>
    </rPh>
    <rPh sb="11" eb="13">
      <t>チカ</t>
    </rPh>
    <rPh sb="13" eb="15">
      <t>チョリュウ</t>
    </rPh>
    <rPh sb="15" eb="16">
      <t>ソウ</t>
    </rPh>
    <phoneticPr fontId="13"/>
  </si>
  <si>
    <t>法30条の対策の対象とする面積</t>
    <rPh sb="0" eb="1">
      <t>ホウ</t>
    </rPh>
    <rPh sb="3" eb="4">
      <t>ジョウ</t>
    </rPh>
    <rPh sb="5" eb="7">
      <t>タイサク</t>
    </rPh>
    <rPh sb="8" eb="10">
      <t>タイショウ</t>
    </rPh>
    <rPh sb="13" eb="15">
      <t>メンセキ</t>
    </rPh>
    <phoneticPr fontId="13"/>
  </si>
  <si>
    <t>（円形）直径</t>
    <rPh sb="1" eb="3">
      <t>エンケイ</t>
    </rPh>
    <rPh sb="4" eb="6">
      <t>チョッケイ</t>
    </rPh>
    <phoneticPr fontId="13"/>
  </si>
  <si>
    <t>（角型）縦幅</t>
    <rPh sb="1" eb="2">
      <t>カク</t>
    </rPh>
    <rPh sb="2" eb="3">
      <t>ガタ</t>
    </rPh>
    <rPh sb="4" eb="5">
      <t>タテ</t>
    </rPh>
    <rPh sb="5" eb="6">
      <t>ハバ</t>
    </rPh>
    <phoneticPr fontId="13"/>
  </si>
  <si>
    <r>
      <t>［ｍ</t>
    </r>
    <r>
      <rPr>
        <vertAlign val="superscript"/>
        <sz val="14"/>
        <color theme="1"/>
        <rFont val="ＭＳ Ｐゴシック"/>
        <family val="3"/>
        <charset val="128"/>
        <scheme val="minor"/>
      </rPr>
      <t>2</t>
    </r>
    <r>
      <rPr>
        <sz val="14"/>
        <color theme="1"/>
        <rFont val="ＭＳ Ｐゴシック"/>
        <family val="3"/>
        <charset val="128"/>
        <scheme val="minor"/>
      </rPr>
      <t>］</t>
    </r>
    <phoneticPr fontId="6"/>
  </si>
  <si>
    <t>貯水槽敷高-オリフィス敷高 △y</t>
    <rPh sb="0" eb="3">
      <t>チョスイソウ</t>
    </rPh>
    <rPh sb="3" eb="5">
      <t>シキダカ</t>
    </rPh>
    <rPh sb="11" eb="13">
      <t>シキダカ</t>
    </rPh>
    <phoneticPr fontId="13"/>
  </si>
  <si>
    <t>※2台以上の相互運転の場合は、合計値に注意。</t>
    <phoneticPr fontId="13"/>
  </si>
  <si>
    <r>
      <t>Ｃａ（２ｇ（(h+△y －（d/2）））</t>
    </r>
    <r>
      <rPr>
        <vertAlign val="superscript"/>
        <sz val="14"/>
        <color indexed="8"/>
        <rFont val="ＭＳ Ｐゴシック"/>
        <family val="3"/>
        <charset val="128"/>
      </rPr>
      <t>1/2</t>
    </r>
    <phoneticPr fontId="6"/>
  </si>
  <si>
    <t>行為前の流出係数</t>
    <rPh sb="0" eb="2">
      <t>コウイ</t>
    </rPh>
    <rPh sb="2" eb="3">
      <t>マエ</t>
    </rPh>
    <rPh sb="4" eb="6">
      <t>リュウシュツ</t>
    </rPh>
    <rPh sb="6" eb="8">
      <t>ケイスウ</t>
    </rPh>
    <phoneticPr fontId="13"/>
  </si>
  <si>
    <t>行為前の流出雨水量（許容放流量）</t>
    <rPh sb="0" eb="2">
      <t>コウイ</t>
    </rPh>
    <rPh sb="2" eb="3">
      <t>マエ</t>
    </rPh>
    <rPh sb="4" eb="6">
      <t>リュウシュツ</t>
    </rPh>
    <rPh sb="6" eb="8">
      <t>ウスイ</t>
    </rPh>
    <rPh sb="8" eb="9">
      <t>リョウ</t>
    </rPh>
    <rPh sb="10" eb="12">
      <t>キョヨウ</t>
    </rPh>
    <rPh sb="12" eb="14">
      <t>ホウリュウ</t>
    </rPh>
    <rPh sb="14" eb="15">
      <t>リョウ</t>
    </rPh>
    <phoneticPr fontId="13"/>
  </si>
  <si>
    <t>行為後の流出係数</t>
    <rPh sb="0" eb="2">
      <t>コウイ</t>
    </rPh>
    <rPh sb="2" eb="3">
      <t>ゴ</t>
    </rPh>
    <rPh sb="4" eb="6">
      <t>リュウシュツ</t>
    </rPh>
    <rPh sb="6" eb="8">
      <t>ケイスウ</t>
    </rPh>
    <phoneticPr fontId="13"/>
  </si>
  <si>
    <t>行為後の流出雨水量（未対策）</t>
    <rPh sb="0" eb="2">
      <t>コウイ</t>
    </rPh>
    <rPh sb="2" eb="3">
      <t>アト</t>
    </rPh>
    <rPh sb="4" eb="6">
      <t>リュウシュツ</t>
    </rPh>
    <rPh sb="6" eb="8">
      <t>ウスイ</t>
    </rPh>
    <rPh sb="9" eb="10">
      <t>リュウリョウ</t>
    </rPh>
    <rPh sb="10" eb="11">
      <t>ミ</t>
    </rPh>
    <rPh sb="11" eb="13">
      <t>タイサク</t>
    </rPh>
    <phoneticPr fontId="13"/>
  </si>
  <si>
    <t>浸透桝：管径500mm、砕石高900mm、砕石幅1000mm、砂層高100mm
⇒（マニュアル記載の桝4型）</t>
    <rPh sb="0" eb="3">
      <t>シントウマス</t>
    </rPh>
    <rPh sb="47" eb="49">
      <t>キサイ</t>
    </rPh>
    <rPh sb="50" eb="51">
      <t>マス</t>
    </rPh>
    <rPh sb="52" eb="53">
      <t>ガタ</t>
    </rPh>
    <phoneticPr fontId="13"/>
  </si>
  <si>
    <t>特定都市河川浸水被害対策法第30条の必要対策量
【中川・綾瀬川流域（埼玉県版）】調整池容量計算システムより引用】</t>
    <rPh sb="0" eb="14">
      <t>トクテイトシカセンシンスイヒガイタイサクホウダイ</t>
    </rPh>
    <rPh sb="16" eb="17">
      <t>ジョウ</t>
    </rPh>
    <rPh sb="18" eb="20">
      <t>ヒツヨウ</t>
    </rPh>
    <rPh sb="20" eb="22">
      <t>タイサク</t>
    </rPh>
    <rPh sb="22" eb="23">
      <t>リョウ</t>
    </rPh>
    <phoneticPr fontId="13"/>
  </si>
  <si>
    <t>開発区域面積と行為対象面積
【中川・綾瀬川流域（埼玉県版）】調整池容量計算システムより引用】</t>
    <rPh sb="0" eb="2">
      <t>カイハツ</t>
    </rPh>
    <rPh sb="2" eb="4">
      <t>クイキ</t>
    </rPh>
    <rPh sb="4" eb="6">
      <t>メンセキ</t>
    </rPh>
    <rPh sb="7" eb="9">
      <t>コウイ</t>
    </rPh>
    <rPh sb="9" eb="11">
      <t>タイショウ</t>
    </rPh>
    <rPh sb="11" eb="13">
      <t>メンセキ</t>
    </rPh>
    <rPh sb="15" eb="17">
      <t>ナカガワ</t>
    </rPh>
    <rPh sb="18" eb="20">
      <t>アヤセ</t>
    </rPh>
    <rPh sb="20" eb="21">
      <t>ガワ</t>
    </rPh>
    <rPh sb="21" eb="23">
      <t>リュウイキ</t>
    </rPh>
    <rPh sb="24" eb="28">
      <t>サイタマケンバン</t>
    </rPh>
    <rPh sb="30" eb="33">
      <t>チョウセイチ</t>
    </rPh>
    <rPh sb="33" eb="35">
      <t>ヨウリョウ</t>
    </rPh>
    <rPh sb="35" eb="37">
      <t>ケイサン</t>
    </rPh>
    <rPh sb="43" eb="45">
      <t>インヨウ</t>
    </rPh>
    <phoneticPr fontId="13"/>
  </si>
  <si>
    <t>角型</t>
    <rPh sb="0" eb="2">
      <t>カクガタ</t>
    </rPh>
    <phoneticPr fontId="13"/>
  </si>
  <si>
    <t>［ｍｍ］</t>
    <phoneticPr fontId="6"/>
  </si>
  <si>
    <t>オリフィスヘッド差 △h</t>
    <rPh sb="8" eb="9">
      <t>サ</t>
    </rPh>
    <phoneticPr fontId="1"/>
  </si>
  <si>
    <t>［ｍ］</t>
    <phoneticPr fontId="1"/>
  </si>
  <si>
    <t>流量係数 C</t>
    <phoneticPr fontId="1"/>
  </si>
  <si>
    <t>重力加速度 g</t>
    <phoneticPr fontId="1"/>
  </si>
  <si>
    <r>
      <t>[ｍ/ｓ</t>
    </r>
    <r>
      <rPr>
        <vertAlign val="superscript"/>
        <sz val="14"/>
        <color theme="1"/>
        <rFont val="ＭＳ Ｐゴシック"/>
        <family val="3"/>
        <charset val="128"/>
        <scheme val="minor"/>
      </rPr>
      <t>2</t>
    </r>
    <r>
      <rPr>
        <sz val="14"/>
        <color theme="1"/>
        <rFont val="ＭＳ Ｐゴシック"/>
        <family val="3"/>
        <charset val="128"/>
        <scheme val="minor"/>
      </rPr>
      <t>]</t>
    </r>
    <phoneticPr fontId="1"/>
  </si>
  <si>
    <t>オリフィス断面積 a</t>
    <rPh sb="5" eb="8">
      <t>ダンメンセキ</t>
    </rPh>
    <phoneticPr fontId="13"/>
  </si>
  <si>
    <t>mm</t>
    <phoneticPr fontId="6"/>
  </si>
  <si>
    <t>オリフィス直径 d</t>
    <rPh sb="5" eb="7">
      <t>チョッケイ</t>
    </rPh>
    <phoneticPr fontId="1"/>
  </si>
  <si>
    <r>
      <t>　【円形：d=２（a/π）</t>
    </r>
    <r>
      <rPr>
        <vertAlign val="superscript"/>
        <sz val="14"/>
        <color theme="1"/>
        <rFont val="ＭＳ Ｐゴシック"/>
        <family val="3"/>
        <charset val="128"/>
        <scheme val="minor"/>
      </rPr>
      <t xml:space="preserve">1/2 </t>
    </r>
    <r>
      <rPr>
        <sz val="14"/>
        <color theme="1"/>
        <rFont val="ＭＳ Ｐゴシック"/>
        <family val="3"/>
        <charset val="128"/>
        <scheme val="minor"/>
      </rPr>
      <t>・ 角型：d=（a）</t>
    </r>
    <r>
      <rPr>
        <vertAlign val="superscript"/>
        <sz val="14"/>
        <color theme="1"/>
        <rFont val="ＭＳ Ｐゴシック"/>
        <family val="3"/>
        <charset val="128"/>
        <scheme val="minor"/>
      </rPr>
      <t>1/2</t>
    </r>
    <r>
      <rPr>
        <sz val="14"/>
        <color theme="1"/>
        <rFont val="ＭＳ Ｐゴシック"/>
        <family val="3"/>
        <charset val="128"/>
        <scheme val="minor"/>
      </rPr>
      <t>】</t>
    </r>
    <rPh sb="2" eb="4">
      <t>エンケイ</t>
    </rPh>
    <rPh sb="19" eb="20">
      <t>カク</t>
    </rPh>
    <rPh sb="20" eb="21">
      <t>ガタ</t>
    </rPh>
    <phoneticPr fontId="13"/>
  </si>
  <si>
    <t>■オリフィスの最適形状についての検討</t>
    <rPh sb="7" eb="9">
      <t>サイテキ</t>
    </rPh>
    <rPh sb="9" eb="11">
      <t>ケイジョウ</t>
    </rPh>
    <rPh sb="16" eb="18">
      <t>ケントウ</t>
    </rPh>
    <phoneticPr fontId="13"/>
  </si>
  <si>
    <t>■オリフィスからの放流量についての検討</t>
    <rPh sb="9" eb="11">
      <t>ホウリュウ</t>
    </rPh>
    <rPh sb="11" eb="12">
      <t>リョウ</t>
    </rPh>
    <rPh sb="17" eb="19">
      <t>ケントウ</t>
    </rPh>
    <phoneticPr fontId="13"/>
  </si>
  <si>
    <r>
      <t>　【a=Q/C(2g△h)</t>
    </r>
    <r>
      <rPr>
        <vertAlign val="superscript"/>
        <sz val="14"/>
        <color theme="1"/>
        <rFont val="ＭＳ Ｐゴシック"/>
        <family val="3"/>
        <charset val="128"/>
        <scheme val="minor"/>
      </rPr>
      <t>1/2</t>
    </r>
    <r>
      <rPr>
        <sz val="14"/>
        <color theme="1"/>
        <rFont val="ＭＳ Ｐゴシック"/>
        <family val="3"/>
        <charset val="128"/>
        <scheme val="minor"/>
      </rPr>
      <t>】</t>
    </r>
    <phoneticPr fontId="13"/>
  </si>
  <si>
    <t>オリフィスからの放流量</t>
    <rPh sb="8" eb="10">
      <t>ホウリュウ</t>
    </rPh>
    <rPh sb="10" eb="11">
      <t>リョウ</t>
    </rPh>
    <phoneticPr fontId="6"/>
  </si>
  <si>
    <r>
      <t>m</t>
    </r>
    <r>
      <rPr>
        <vertAlign val="superscript"/>
        <sz val="14"/>
        <color theme="1"/>
        <rFont val="ＭＳ Ｐゴシック"/>
        <family val="3"/>
        <charset val="128"/>
        <scheme val="minor"/>
      </rPr>
      <t>3</t>
    </r>
    <r>
      <rPr>
        <sz val="14"/>
        <color theme="1"/>
        <rFont val="ＭＳ Ｐゴシック"/>
        <family val="3"/>
        <charset val="128"/>
        <scheme val="minor"/>
      </rPr>
      <t>/s</t>
    </r>
    <phoneticPr fontId="6"/>
  </si>
  <si>
    <t>■貯留施設の排水方式</t>
    <rPh sb="1" eb="3">
      <t>チョリュウ</t>
    </rPh>
    <rPh sb="3" eb="5">
      <t>シセツ</t>
    </rPh>
    <rPh sb="6" eb="8">
      <t>ハイスイ</t>
    </rPh>
    <rPh sb="8" eb="10">
      <t>ホウシキ</t>
    </rPh>
    <phoneticPr fontId="13"/>
  </si>
  <si>
    <t>自然調節方式（オリフィス）</t>
    <rPh sb="0" eb="2">
      <t>シゼン</t>
    </rPh>
    <rPh sb="2" eb="4">
      <t>チョウセツ</t>
    </rPh>
    <rPh sb="4" eb="6">
      <t>ホウシキ</t>
    </rPh>
    <phoneticPr fontId="13"/>
  </si>
  <si>
    <t>強制排水方式（排水ポンプ）</t>
    <rPh sb="0" eb="2">
      <t>キョウセイ</t>
    </rPh>
    <rPh sb="2" eb="4">
      <t>ハイスイ</t>
    </rPh>
    <rPh sb="4" eb="6">
      <t>ホウシキ</t>
    </rPh>
    <rPh sb="7" eb="9">
      <t>ハイスイ</t>
    </rPh>
    <phoneticPr fontId="13"/>
  </si>
  <si>
    <t>採用する排水方式</t>
    <rPh sb="0" eb="2">
      <t>サイヨウ</t>
    </rPh>
    <rPh sb="4" eb="6">
      <t>ハイスイ</t>
    </rPh>
    <rPh sb="6" eb="8">
      <t>ホウシキ</t>
    </rPh>
    <phoneticPr fontId="6"/>
  </si>
  <si>
    <t>-</t>
    <phoneticPr fontId="13"/>
  </si>
  <si>
    <t>別途算定</t>
    <rPh sb="0" eb="2">
      <t>ベット</t>
    </rPh>
    <rPh sb="2" eb="4">
      <t>サンテイ</t>
    </rPh>
    <phoneticPr fontId="13"/>
  </si>
  <si>
    <t>W</t>
    <phoneticPr fontId="13"/>
  </si>
  <si>
    <t>大型貯留槽</t>
    <rPh sb="0" eb="2">
      <t>オオガタ</t>
    </rPh>
    <rPh sb="2" eb="4">
      <t>チョリュウ</t>
    </rPh>
    <rPh sb="4" eb="5">
      <t>ソウ</t>
    </rPh>
    <phoneticPr fontId="13"/>
  </si>
  <si>
    <t>側面及び底面</t>
    <rPh sb="0" eb="2">
      <t>ソクメン</t>
    </rPh>
    <rPh sb="2" eb="3">
      <t>オヨ</t>
    </rPh>
    <rPh sb="4" eb="6">
      <t>テイメン</t>
    </rPh>
    <phoneticPr fontId="13"/>
  </si>
  <si>
    <t>L</t>
    <phoneticPr fontId="13"/>
  </si>
  <si>
    <t>a1</t>
    <phoneticPr fontId="13"/>
  </si>
  <si>
    <t>a2</t>
    <phoneticPr fontId="13"/>
  </si>
  <si>
    <t>b</t>
    <phoneticPr fontId="13"/>
  </si>
  <si>
    <t>X</t>
    <phoneticPr fontId="13"/>
  </si>
  <si>
    <t>a</t>
    <phoneticPr fontId="13"/>
  </si>
  <si>
    <t>K</t>
    <phoneticPr fontId="13"/>
  </si>
  <si>
    <t>H</t>
    <phoneticPr fontId="13"/>
  </si>
  <si>
    <t>上ランク</t>
    <rPh sb="0" eb="1">
      <t>ウエ</t>
    </rPh>
    <phoneticPr fontId="13"/>
  </si>
  <si>
    <t>下ランク</t>
    <rPh sb="0" eb="1">
      <t>シタ</t>
    </rPh>
    <phoneticPr fontId="13"/>
  </si>
  <si>
    <t>内挿パラ↓</t>
    <rPh sb="0" eb="2">
      <t>ナイソウ</t>
    </rPh>
    <phoneticPr fontId="13"/>
  </si>
  <si>
    <t>適用範囲</t>
    <rPh sb="0" eb="2">
      <t>テキヨウ</t>
    </rPh>
    <rPh sb="2" eb="4">
      <t>ハンイ</t>
    </rPh>
    <phoneticPr fontId="13"/>
  </si>
  <si>
    <r>
      <t>H≦1.5
（浸透池は、底面積が約400m</t>
    </r>
    <r>
      <rPr>
        <vertAlign val="superscript"/>
        <sz val="11"/>
        <color theme="1"/>
        <rFont val="ＭＳ Ｐゴシック"/>
        <family val="3"/>
        <charset val="128"/>
        <scheme val="minor"/>
      </rPr>
      <t>2</t>
    </r>
    <r>
      <rPr>
        <sz val="11"/>
        <color theme="1"/>
        <rFont val="ＭＳ Ｐゴシック"/>
        <family val="3"/>
        <charset val="128"/>
        <scheme val="minor"/>
      </rPr>
      <t>以上）</t>
    </r>
    <rPh sb="7" eb="9">
      <t>シントウ</t>
    </rPh>
    <rPh sb="9" eb="10">
      <t>イケ</t>
    </rPh>
    <rPh sb="12" eb="15">
      <t>テイメンセキ</t>
    </rPh>
    <rPh sb="16" eb="17">
      <t>ヤク</t>
    </rPh>
    <rPh sb="22" eb="24">
      <t>イジョウ</t>
    </rPh>
    <phoneticPr fontId="13"/>
  </si>
  <si>
    <t>H≦1.5
W≦1.5</t>
    <phoneticPr fontId="13"/>
  </si>
  <si>
    <t>H≦1.5
0.2≦D≦10</t>
    <phoneticPr fontId="13"/>
  </si>
  <si>
    <t>H≦1.5
0.3≦D≦10</t>
    <phoneticPr fontId="13"/>
  </si>
  <si>
    <t>H≦1.5
W≦80</t>
    <phoneticPr fontId="13"/>
  </si>
  <si>
    <t>H≦1.5
W≦4
L≦200</t>
    <phoneticPr fontId="13"/>
  </si>
  <si>
    <t>0.5≦H≦5
5≦W≦50
1≦L/W≦5</t>
    <phoneticPr fontId="13"/>
  </si>
  <si>
    <t>大型貯留浸透槽</t>
    <rPh sb="0" eb="2">
      <t>オオガタ</t>
    </rPh>
    <rPh sb="2" eb="4">
      <t>チョリュウ</t>
    </rPh>
    <rPh sb="4" eb="6">
      <t>シントウ</t>
    </rPh>
    <rPh sb="6" eb="7">
      <t>ソウ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</si>
</sst>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76" formatCode="#,##0.00_);[Red]\(#,##0.00\)"/>
    <numFmt numFmtId="177" formatCode="#,##0.0_);[Red]\(#,##0.0\)"/>
    <numFmt numFmtId="178" formatCode="#,##0.00_ "/>
    <numFmt numFmtId="179" formatCode="#,##0.000_ "/>
    <numFmt numFmtId="180" formatCode="#,##0.000_);[Red]\(#,##0.000\)"/>
    <numFmt numFmtId="181" formatCode="#,##0.000000_);[Red]\(#,##0.000000\)"/>
    <numFmt numFmtId="182" formatCode="0.00_ "/>
    <numFmt numFmtId="183" formatCode="0.000_);[Red]\(0.000\)"/>
    <numFmt numFmtId="184" formatCode="#,##0.00000_ "/>
    <numFmt numFmtId="185" formatCode="0.0000"/>
    <numFmt numFmtId="186" formatCode="#,##0.0000_ "/>
    <numFmt numFmtId="187" formatCode="0.000_ "/>
    <numFmt numFmtId="188" formatCode="0.0\ &quot;㎥&quot;"/>
    <numFmt numFmtId="189" formatCode="0.0\ &quot;㎡&quot;"/>
    <numFmt numFmtId="190" formatCode="0.00\ &quot;m&quot;"/>
    <numFmt numFmtId="191" formatCode="0.0"/>
    <numFmt numFmtId="192" formatCode="0.000000\ &quot;㎥/s&quot;"/>
    <numFmt numFmtId="193" formatCode="0.000000\ &quot;㎥&quot;"/>
    <numFmt numFmtId="194" formatCode="0.000\ &quot;㎥/s&quot;"/>
    <numFmt numFmtId="195" formatCode="0.000000"/>
    <numFmt numFmtId="196" formatCode="0.000"/>
    <numFmt numFmtId="197" formatCode="0.00000"/>
    <numFmt numFmtId="198" formatCode="0_ "/>
    <numFmt numFmtId="199" formatCode="#,##0.0000;[Red]\-#,##0.0000"/>
    <numFmt numFmtId="200" formatCode="0.0_ "/>
    <numFmt numFmtId="201" formatCode="#,##0.0000_);[Red]\(#,##0.0000\)"/>
    <numFmt numFmtId="202" formatCode="#,##0.00000_);[Red]\(#,##0.00000\)"/>
  </numFmts>
  <fonts count="64" x14ac:knownFonts="1">
    <font>
      <sz val="11"/>
      <color theme="1"/>
      <name val="ＭＳ Ｐゴシック"/>
      <family val="3"/>
      <charset val="128"/>
      <scheme val="minor"/>
    </font>
    <font>
      <sz val="6"/>
      <name val="ＭＳ Ｐゴシック"/>
      <family val="3"/>
      <charset val="128"/>
    </font>
    <font>
      <sz val="6"/>
      <name val="ＭＳ Ｐゴシック"/>
      <family val="3"/>
      <charset val="128"/>
    </font>
    <font>
      <sz val="12"/>
      <color indexed="8"/>
      <name val="ＭＳ Ｐゴシック"/>
      <family val="3"/>
      <charset val="128"/>
    </font>
    <font>
      <vertAlign val="superscript"/>
      <sz val="12"/>
      <color indexed="8"/>
      <name val="ＭＳ Ｐゴシック"/>
      <family val="3"/>
      <charset val="128"/>
    </font>
    <font>
      <vertAlign val="superscript"/>
      <sz val="14"/>
      <color indexed="8"/>
      <name val="ＭＳ Ｐゴシック"/>
      <family val="3"/>
      <charset val="128"/>
    </font>
    <font>
      <sz val="6"/>
      <name val="ＭＳ Ｐゴシック"/>
      <family val="3"/>
      <charset val="128"/>
    </font>
    <font>
      <sz val="16"/>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14"/>
      <name val="ＭＳ Ｐゴシック"/>
      <family val="3"/>
      <charset val="128"/>
      <scheme val="minor"/>
    </font>
    <font>
      <b/>
      <sz val="14"/>
      <color theme="1"/>
      <name val="ＭＳ Ｐゴシック"/>
      <family val="3"/>
      <charset val="128"/>
      <scheme val="minor"/>
    </font>
    <font>
      <sz val="6"/>
      <name val="ＭＳ Ｐゴシック"/>
      <family val="3"/>
      <charset val="128"/>
      <scheme val="minor"/>
    </font>
    <font>
      <b/>
      <sz val="12"/>
      <color theme="1"/>
      <name val="ＭＳ Ｐゴシック"/>
      <family val="3"/>
      <charset val="128"/>
      <scheme val="minor"/>
    </font>
    <font>
      <b/>
      <sz val="12"/>
      <color indexed="8"/>
      <name val="ＭＳ Ｐゴシック"/>
      <family val="3"/>
      <charset val="128"/>
    </font>
    <font>
      <sz val="12"/>
      <name val="ＭＳ Ｐゴシック"/>
      <family val="3"/>
      <charset val="128"/>
      <scheme val="minor"/>
    </font>
    <font>
      <sz val="12"/>
      <color rgb="FFFF0000"/>
      <name val="ＭＳ Ｐゴシック"/>
      <family val="3"/>
      <charset val="128"/>
      <scheme val="minor"/>
    </font>
    <font>
      <sz val="12"/>
      <name val="ＭＳ Ｐゴシック"/>
      <family val="3"/>
      <charset val="128"/>
    </font>
    <font>
      <b/>
      <sz val="14"/>
      <color rgb="FFFF0000"/>
      <name val="ＭＳ Ｐゴシック"/>
      <family val="3"/>
      <charset val="128"/>
      <scheme val="minor"/>
    </font>
    <font>
      <sz val="14"/>
      <name val="ＭＳ Ｐゴシック"/>
      <family val="3"/>
      <charset val="128"/>
      <scheme val="minor"/>
    </font>
    <font>
      <sz val="10"/>
      <name val="ＭＳ Ｐゴシック"/>
      <family val="3"/>
      <charset val="128"/>
    </font>
    <font>
      <vertAlign val="superscript"/>
      <sz val="14"/>
      <color theme="1"/>
      <name val="ＭＳ Ｐゴシック"/>
      <family val="3"/>
      <charset val="128"/>
      <scheme val="minor"/>
    </font>
    <font>
      <vertAlign val="subscript"/>
      <sz val="14"/>
      <color theme="1"/>
      <name val="ＭＳ Ｐゴシック"/>
      <family val="3"/>
      <charset val="128"/>
      <scheme val="minor"/>
    </font>
    <font>
      <sz val="9"/>
      <color theme="1"/>
      <name val="ＭＳ Ｐゴシック"/>
      <family val="3"/>
      <charset val="128"/>
      <scheme val="minor"/>
    </font>
    <font>
      <sz val="11"/>
      <color theme="1"/>
      <name val="ＭＳ ゴシック"/>
      <family val="3"/>
      <charset val="128"/>
    </font>
    <font>
      <sz val="9"/>
      <color theme="1"/>
      <name val="ＭＳ ゴシック"/>
      <family val="3"/>
      <charset val="128"/>
    </font>
    <font>
      <b/>
      <u/>
      <sz val="11"/>
      <color theme="1"/>
      <name val="ＭＳ ゴシック"/>
      <family val="3"/>
      <charset val="128"/>
    </font>
    <font>
      <sz val="6"/>
      <color theme="1"/>
      <name val="ＭＳ Ｐゴシック"/>
      <family val="3"/>
      <charset val="128"/>
      <scheme val="minor"/>
    </font>
    <font>
      <vertAlign val="superscript"/>
      <sz val="9"/>
      <color theme="1"/>
      <name val="ＭＳ Ｐゴシック"/>
      <family val="3"/>
      <charset val="128"/>
      <scheme val="minor"/>
    </font>
    <font>
      <b/>
      <u/>
      <sz val="12"/>
      <color theme="1"/>
      <name val="ＭＳ ゴシック"/>
      <family val="3"/>
      <charset val="128"/>
    </font>
    <font>
      <sz val="11"/>
      <color theme="1"/>
      <name val="ＭＳ Ｐゴシック"/>
      <family val="3"/>
      <charset val="128"/>
      <scheme val="minor"/>
    </font>
    <font>
      <sz val="11"/>
      <color rgb="FFFF0000"/>
      <name val="ＭＳ Ｐゴシック"/>
      <family val="3"/>
      <charset val="128"/>
    </font>
    <font>
      <sz val="11"/>
      <name val="ＭＳ Ｐゴシック"/>
      <family val="3"/>
      <charset val="128"/>
    </font>
    <font>
      <b/>
      <sz val="10"/>
      <name val="ＭＳ Ｐゴシック"/>
      <family val="3"/>
      <charset val="128"/>
    </font>
    <font>
      <vertAlign val="superscript"/>
      <sz val="10"/>
      <name val="ＭＳ Ｐゴシック"/>
      <family val="3"/>
      <charset val="128"/>
    </font>
    <font>
      <b/>
      <sz val="12"/>
      <name val="ＭＳ Ｐゴシック"/>
      <family val="3"/>
      <charset val="128"/>
    </font>
    <font>
      <b/>
      <vertAlign val="superscript"/>
      <sz val="10"/>
      <name val="ＭＳ Ｐゴシック"/>
      <family val="3"/>
      <charset val="128"/>
    </font>
    <font>
      <sz val="11"/>
      <color rgb="FF0070C0"/>
      <name val="ＭＳ Ｐゴシック"/>
      <family val="3"/>
      <charset val="128"/>
    </font>
    <font>
      <b/>
      <u/>
      <sz val="18"/>
      <color theme="1"/>
      <name val="ＭＳ ゴシック"/>
      <family val="3"/>
      <charset val="128"/>
    </font>
    <font>
      <sz val="8"/>
      <color theme="1"/>
      <name val="ＭＳ Ｐゴシック"/>
      <family val="3"/>
      <charset val="128"/>
      <scheme val="minor"/>
    </font>
    <font>
      <sz val="20"/>
      <color theme="1"/>
      <name val="ＭＳ Ｐゴシック"/>
      <family val="3"/>
      <charset val="128"/>
      <scheme val="minor"/>
    </font>
    <font>
      <sz val="8"/>
      <color theme="1"/>
      <name val="ＭＳ ゴシック"/>
      <family val="3"/>
      <charset val="128"/>
    </font>
    <font>
      <b/>
      <sz val="11"/>
      <color theme="1"/>
      <name val="ＭＳ Ｐゴシック"/>
      <family val="3"/>
      <charset val="128"/>
      <scheme val="minor"/>
    </font>
    <font>
      <sz val="11"/>
      <color theme="0"/>
      <name val="ＭＳ Ｐゴシック"/>
      <family val="3"/>
      <charset val="128"/>
      <scheme val="minor"/>
    </font>
    <font>
      <b/>
      <sz val="8"/>
      <color rgb="FFFF0000"/>
      <name val="ＭＳ Ｐゴシック"/>
      <family val="3"/>
      <charset val="128"/>
      <scheme val="minor"/>
    </font>
    <font>
      <sz val="10"/>
      <color theme="1"/>
      <name val="ＭＳ Ｐゴシック"/>
      <family val="3"/>
      <charset val="128"/>
      <scheme val="minor"/>
    </font>
    <font>
      <sz val="11"/>
      <color rgb="FF0070C0"/>
      <name val="ＭＳ Ｐゴシック"/>
      <family val="3"/>
      <charset val="128"/>
      <scheme val="minor"/>
    </font>
    <font>
      <vertAlign val="superscript"/>
      <sz val="11"/>
      <color theme="1"/>
      <name val="ＭＳ Ｐゴシック"/>
      <family val="3"/>
      <charset val="128"/>
      <scheme val="minor"/>
    </font>
    <font>
      <b/>
      <sz val="11"/>
      <color rgb="FFFF0000"/>
      <name val="ＭＳ Ｐゴシック"/>
      <family val="3"/>
      <charset val="128"/>
      <scheme val="minor"/>
    </font>
    <font>
      <b/>
      <sz val="11"/>
      <color theme="0"/>
      <name val="ＭＳ Ｐゴシック"/>
      <family val="3"/>
      <charset val="128"/>
      <scheme val="minor"/>
    </font>
    <font>
      <sz val="7"/>
      <color theme="1"/>
      <name val="ＭＳ ゴシック"/>
      <family val="3"/>
      <charset val="128"/>
    </font>
    <font>
      <sz val="10.5"/>
      <color theme="1"/>
      <name val="ＭＳ Ｐゴシック"/>
      <family val="3"/>
      <charset val="128"/>
      <scheme val="minor"/>
    </font>
    <font>
      <sz val="11"/>
      <color rgb="FFFF0000"/>
      <name val="ＭＳ Ｐゴシック"/>
      <family val="3"/>
      <charset val="128"/>
      <scheme val="minor"/>
    </font>
    <font>
      <vertAlign val="superscript"/>
      <sz val="12"/>
      <color theme="1"/>
      <name val="ＭＳ Ｐゴシック"/>
      <family val="3"/>
      <charset val="128"/>
      <scheme val="minor"/>
    </font>
    <font>
      <b/>
      <u/>
      <sz val="14"/>
      <color theme="1"/>
      <name val="ＭＳ ゴシック"/>
      <family val="3"/>
      <charset val="128"/>
    </font>
    <font>
      <b/>
      <u/>
      <sz val="16"/>
      <color theme="1"/>
      <name val="ＭＳ ゴシック"/>
      <family val="3"/>
      <charset val="128"/>
    </font>
    <font>
      <sz val="12"/>
      <color theme="1"/>
      <name val="ＭＳ ゴシック"/>
      <family val="3"/>
      <charset val="128"/>
    </font>
    <font>
      <vertAlign val="superscript"/>
      <sz val="12"/>
      <name val="ＭＳ Ｐゴシック"/>
      <family val="3"/>
      <charset val="128"/>
    </font>
    <font>
      <b/>
      <u/>
      <sz val="13"/>
      <color theme="1"/>
      <name val="ＭＳ ゴシック"/>
      <family val="3"/>
      <charset val="128"/>
    </font>
    <font>
      <b/>
      <u/>
      <sz val="14"/>
      <color theme="1"/>
      <name val="ＭＳ Ｐゴシック"/>
      <family val="3"/>
      <charset val="128"/>
      <scheme val="minor"/>
    </font>
    <font>
      <sz val="18"/>
      <color theme="1"/>
      <name val="ＭＳ Ｐゴシック"/>
      <family val="3"/>
      <charset val="128"/>
      <scheme val="minor"/>
    </font>
    <font>
      <b/>
      <sz val="9"/>
      <color rgb="FFFF0000"/>
      <name val="ＭＳ Ｐゴシック"/>
      <family val="3"/>
      <charset val="128"/>
      <scheme val="minor"/>
    </font>
    <font>
      <b/>
      <sz val="12"/>
      <color rgb="FFFF0000"/>
      <name val="ＭＳ Ｐ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5A9F7"/>
        <bgColor indexed="64"/>
      </patternFill>
    </fill>
    <fill>
      <patternFill patternType="solid">
        <fgColor rgb="FFFFFF00"/>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indexed="41"/>
        <bgColor indexed="64"/>
      </patternFill>
    </fill>
    <fill>
      <patternFill patternType="solid">
        <fgColor rgb="FFFF0000"/>
        <bgColor indexed="64"/>
      </patternFill>
    </fill>
  </fills>
  <borders count="10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style="thin">
        <color indexed="64"/>
      </top>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thin">
        <color indexed="64"/>
      </right>
      <top/>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style="hair">
        <color indexed="64"/>
      </right>
      <top style="thin">
        <color indexed="64"/>
      </top>
      <bottom/>
      <diagonal/>
    </border>
    <border>
      <left style="hair">
        <color indexed="64"/>
      </left>
      <right style="medium">
        <color indexed="64"/>
      </right>
      <top style="thin">
        <color indexed="64"/>
      </top>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thin">
        <color indexed="64"/>
      </left>
      <right style="hair">
        <color indexed="64"/>
      </right>
      <top/>
      <bottom style="thin">
        <color indexed="64"/>
      </bottom>
      <diagonal/>
    </border>
    <border>
      <left style="medium">
        <color indexed="64"/>
      </left>
      <right style="thin">
        <color indexed="64"/>
      </right>
      <top style="thin">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hair">
        <color indexed="64"/>
      </right>
      <top style="medium">
        <color indexed="64"/>
      </top>
      <bottom/>
      <diagonal/>
    </border>
    <border>
      <left style="medium">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bottom style="hair">
        <color indexed="64"/>
      </bottom>
      <diagonal/>
    </border>
    <border>
      <left style="hair">
        <color indexed="64"/>
      </left>
      <right style="medium">
        <color indexed="64"/>
      </right>
      <top style="medium">
        <color indexed="64"/>
      </top>
      <bottom/>
      <diagonal/>
    </border>
    <border>
      <left style="thin">
        <color indexed="64"/>
      </left>
      <right style="hair">
        <color indexed="64"/>
      </right>
      <top/>
      <bottom/>
      <diagonal/>
    </border>
    <border>
      <left style="hair">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diagonalDown="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diagonalUp="1" diagonalDown="1">
      <left style="thin">
        <color indexed="64"/>
      </left>
      <right/>
      <top style="thin">
        <color indexed="64"/>
      </top>
      <bottom style="thin">
        <color indexed="64"/>
      </bottom>
      <diagonal style="thin">
        <color indexed="64"/>
      </diagonal>
    </border>
    <border>
      <left style="thin">
        <color indexed="64"/>
      </left>
      <right style="medium">
        <color indexed="64"/>
      </right>
      <top/>
      <bottom/>
      <diagonal/>
    </border>
  </borders>
  <cellStyleXfs count="6">
    <xf numFmtId="0" fontId="0" fillId="0" borderId="0">
      <alignment vertical="center"/>
    </xf>
    <xf numFmtId="38" fontId="31" fillId="0" borderId="0" applyFont="0" applyFill="0" applyBorder="0" applyAlignment="0" applyProtection="0">
      <alignment vertical="center"/>
    </xf>
    <xf numFmtId="0" fontId="33" fillId="0" borderId="0">
      <alignment vertical="center"/>
    </xf>
    <xf numFmtId="0" fontId="33" fillId="0" borderId="0">
      <alignment vertical="center"/>
    </xf>
    <xf numFmtId="0" fontId="33" fillId="0" borderId="0"/>
    <xf numFmtId="0" fontId="33" fillId="0" borderId="0"/>
  </cellStyleXfs>
  <cellXfs count="570">
    <xf numFmtId="0" fontId="0" fillId="0" borderId="0" xfId="0">
      <alignment vertical="center"/>
    </xf>
    <xf numFmtId="0" fontId="8" fillId="0" borderId="0" xfId="0" applyFont="1">
      <alignment vertical="center"/>
    </xf>
    <xf numFmtId="0" fontId="0" fillId="0" borderId="0" xfId="0" applyAlignment="1">
      <alignment horizontal="center" vertical="center"/>
    </xf>
    <xf numFmtId="0" fontId="9" fillId="2" borderId="0" xfId="0" applyFont="1" applyFill="1">
      <alignment vertical="center"/>
    </xf>
    <xf numFmtId="0" fontId="9" fillId="2" borderId="0" xfId="0" applyFont="1" applyFill="1" applyAlignment="1">
      <alignment horizontal="right" vertical="center"/>
    </xf>
    <xf numFmtId="184" fontId="9" fillId="2" borderId="0" xfId="0" applyNumberFormat="1" applyFont="1" applyFill="1" applyAlignment="1">
      <alignment horizontal="right" vertical="center" shrinkToFit="1"/>
    </xf>
    <xf numFmtId="0" fontId="0" fillId="2" borderId="0" xfId="0" applyFill="1">
      <alignment vertical="center"/>
    </xf>
    <xf numFmtId="179" fontId="9" fillId="2" borderId="0" xfId="0" applyNumberFormat="1" applyFont="1" applyFill="1" applyAlignment="1">
      <alignment horizontal="right" vertical="center" shrinkToFit="1"/>
    </xf>
    <xf numFmtId="0" fontId="9" fillId="2" borderId="0" xfId="0" applyFont="1" applyFill="1" applyAlignment="1">
      <alignment horizontal="left" vertical="center"/>
    </xf>
    <xf numFmtId="178" fontId="9" fillId="2" borderId="0" xfId="0" applyNumberFormat="1" applyFont="1" applyFill="1" applyAlignment="1">
      <alignment horizontal="right" vertical="center" shrinkToFit="1"/>
    </xf>
    <xf numFmtId="0" fontId="16" fillId="2" borderId="0" xfId="0" applyFont="1" applyFill="1" applyAlignment="1">
      <alignment horizontal="center" vertical="center"/>
    </xf>
    <xf numFmtId="0" fontId="9" fillId="2" borderId="15" xfId="0" applyFont="1" applyFill="1" applyBorder="1" applyAlignment="1">
      <alignment horizontal="center" vertical="center"/>
    </xf>
    <xf numFmtId="0" fontId="9" fillId="2" borderId="8" xfId="0" applyFont="1" applyFill="1" applyBorder="1" applyAlignment="1">
      <alignment horizontal="right" vertical="center"/>
    </xf>
    <xf numFmtId="0" fontId="18" fillId="2" borderId="8" xfId="0" applyFont="1" applyFill="1" applyBorder="1" applyAlignment="1">
      <alignment horizontal="center" vertical="center"/>
    </xf>
    <xf numFmtId="0" fontId="16"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12" xfId="0" applyFont="1" applyFill="1" applyBorder="1" applyAlignment="1">
      <alignment horizontal="right" vertical="center"/>
    </xf>
    <xf numFmtId="0" fontId="16" fillId="2" borderId="12"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9" xfId="0" applyFont="1" applyFill="1" applyBorder="1">
      <alignment vertical="center"/>
    </xf>
    <xf numFmtId="0" fontId="8" fillId="2" borderId="0" xfId="0" applyFont="1" applyFill="1">
      <alignment vertical="center"/>
    </xf>
    <xf numFmtId="0" fontId="12" fillId="2" borderId="0" xfId="0" applyFont="1" applyFill="1">
      <alignment vertical="center"/>
    </xf>
    <xf numFmtId="0" fontId="9" fillId="2" borderId="0" xfId="0" applyFont="1" applyFill="1" applyAlignment="1">
      <alignment horizontal="center" vertical="center"/>
    </xf>
    <xf numFmtId="0" fontId="16" fillId="2" borderId="0" xfId="0" applyFont="1" applyFill="1" applyAlignment="1">
      <alignment horizontal="left" vertical="center"/>
    </xf>
    <xf numFmtId="0" fontId="24" fillId="0" borderId="0" xfId="0" applyFont="1" applyAlignment="1">
      <alignment horizontal="center" vertical="center"/>
    </xf>
    <xf numFmtId="0" fontId="24" fillId="0" borderId="0" xfId="0" applyFont="1">
      <alignment vertical="center"/>
    </xf>
    <xf numFmtId="179" fontId="9" fillId="2" borderId="0" xfId="0" applyNumberFormat="1" applyFont="1" applyFill="1" applyAlignment="1">
      <alignment vertical="center" shrinkToFit="1"/>
    </xf>
    <xf numFmtId="0" fontId="27" fillId="2" borderId="0" xfId="0" applyFont="1" applyFill="1">
      <alignment vertical="center"/>
    </xf>
    <xf numFmtId="0" fontId="24" fillId="2" borderId="0" xfId="0" applyFont="1" applyFill="1">
      <alignment vertical="center"/>
    </xf>
    <xf numFmtId="0" fontId="24" fillId="2" borderId="0" xfId="0" applyFont="1" applyFill="1" applyAlignment="1">
      <alignment horizontal="center" vertical="center"/>
    </xf>
    <xf numFmtId="2" fontId="24" fillId="2" borderId="2" xfId="0" applyNumberFormat="1" applyFont="1" applyFill="1" applyBorder="1" applyAlignment="1">
      <alignment horizontal="center" vertical="center"/>
    </xf>
    <xf numFmtId="2" fontId="24" fillId="2" borderId="37" xfId="0" applyNumberFormat="1" applyFont="1" applyFill="1" applyBorder="1" applyAlignment="1">
      <alignment horizontal="center" vertical="center"/>
    </xf>
    <xf numFmtId="0" fontId="25" fillId="2" borderId="0" xfId="0" applyFont="1" applyFill="1">
      <alignment vertical="center"/>
    </xf>
    <xf numFmtId="0" fontId="26" fillId="2" borderId="17" xfId="0" applyFont="1" applyFill="1" applyBorder="1" applyAlignment="1">
      <alignment horizontal="center" vertical="center"/>
    </xf>
    <xf numFmtId="0" fontId="26" fillId="2" borderId="19" xfId="0" applyFont="1" applyFill="1" applyBorder="1" applyAlignment="1">
      <alignment horizontal="center" vertical="center"/>
    </xf>
    <xf numFmtId="0" fontId="24" fillId="3" borderId="2" xfId="0" applyFont="1" applyFill="1" applyBorder="1" applyAlignment="1">
      <alignment horizontal="center" vertical="center"/>
    </xf>
    <xf numFmtId="0" fontId="24" fillId="3" borderId="2" xfId="0" applyFont="1" applyFill="1" applyBorder="1" applyAlignment="1">
      <alignment horizontal="center" vertical="center" wrapText="1"/>
    </xf>
    <xf numFmtId="0" fontId="24" fillId="3" borderId="9" xfId="0" applyFont="1" applyFill="1" applyBorder="1" applyAlignment="1">
      <alignment horizontal="center" vertical="center" wrapText="1"/>
    </xf>
    <xf numFmtId="0" fontId="30" fillId="2" borderId="0" xfId="0" applyFont="1" applyFill="1">
      <alignment vertical="center"/>
    </xf>
    <xf numFmtId="0" fontId="9" fillId="2" borderId="7" xfId="0" applyFont="1" applyFill="1" applyBorder="1" applyAlignment="1">
      <alignment horizontal="center" vertical="center"/>
    </xf>
    <xf numFmtId="0" fontId="9" fillId="2" borderId="8" xfId="0" applyFont="1" applyFill="1" applyBorder="1">
      <alignment vertical="center"/>
    </xf>
    <xf numFmtId="0" fontId="0" fillId="2" borderId="10" xfId="0" applyFill="1" applyBorder="1">
      <alignment vertical="center"/>
    </xf>
    <xf numFmtId="0" fontId="9" fillId="2" borderId="11" xfId="0" applyFont="1" applyFill="1" applyBorder="1">
      <alignment vertical="center"/>
    </xf>
    <xf numFmtId="0" fontId="0" fillId="2" borderId="11" xfId="0" applyFill="1" applyBorder="1">
      <alignment vertical="center"/>
    </xf>
    <xf numFmtId="186" fontId="9" fillId="2" borderId="0" xfId="0" applyNumberFormat="1" applyFont="1" applyFill="1" applyAlignment="1">
      <alignment vertical="center" shrinkToFit="1"/>
    </xf>
    <xf numFmtId="179" fontId="9" fillId="2" borderId="11" xfId="0" applyNumberFormat="1" applyFont="1" applyFill="1" applyBorder="1" applyAlignment="1">
      <alignment vertical="center" shrinkToFit="1"/>
    </xf>
    <xf numFmtId="184" fontId="9" fillId="2" borderId="11" xfId="0" applyNumberFormat="1" applyFont="1" applyFill="1" applyBorder="1" applyAlignment="1">
      <alignment horizontal="right" vertical="center" shrinkToFit="1"/>
    </xf>
    <xf numFmtId="0" fontId="24" fillId="2" borderId="11" xfId="0" applyFont="1" applyFill="1" applyBorder="1">
      <alignment vertical="center"/>
    </xf>
    <xf numFmtId="0" fontId="0" fillId="2" borderId="13" xfId="0" applyFill="1" applyBorder="1">
      <alignment vertical="center"/>
    </xf>
    <xf numFmtId="0" fontId="0" fillId="2" borderId="12" xfId="0" applyFill="1" applyBorder="1">
      <alignment vertical="center"/>
    </xf>
    <xf numFmtId="0" fontId="0" fillId="2" borderId="14" xfId="0" applyFill="1" applyBorder="1">
      <alignment vertical="center"/>
    </xf>
    <xf numFmtId="0" fontId="8" fillId="2" borderId="2" xfId="0" applyFont="1" applyFill="1" applyBorder="1">
      <alignment vertical="center"/>
    </xf>
    <xf numFmtId="177" fontId="20" fillId="2" borderId="4" xfId="0" applyNumberFormat="1" applyFont="1" applyFill="1" applyBorder="1">
      <alignment vertical="center"/>
    </xf>
    <xf numFmtId="0" fontId="8" fillId="2" borderId="5" xfId="0" applyFont="1" applyFill="1" applyBorder="1">
      <alignment vertical="center"/>
    </xf>
    <xf numFmtId="0" fontId="0" fillId="2" borderId="0" xfId="0" applyFill="1" applyAlignment="1">
      <alignment horizontal="center" vertical="center"/>
    </xf>
    <xf numFmtId="177" fontId="20" fillId="2" borderId="6" xfId="0" applyNumberFormat="1" applyFont="1" applyFill="1" applyBorder="1">
      <alignment vertical="center"/>
    </xf>
    <xf numFmtId="0" fontId="8" fillId="2" borderId="0" xfId="0" applyFont="1" applyFill="1" applyAlignment="1">
      <alignment horizontal="right" vertical="center"/>
    </xf>
    <xf numFmtId="0" fontId="8" fillId="2" borderId="16" xfId="0" applyFont="1" applyFill="1" applyBorder="1">
      <alignment vertical="center"/>
    </xf>
    <xf numFmtId="0" fontId="19" fillId="2" borderId="0" xfId="0" applyFont="1" applyFill="1">
      <alignment vertical="center"/>
    </xf>
    <xf numFmtId="176" fontId="10" fillId="2" borderId="0" xfId="0" applyNumberFormat="1" applyFont="1" applyFill="1">
      <alignment vertical="center"/>
    </xf>
    <xf numFmtId="0" fontId="8" fillId="2" borderId="16" xfId="0" quotePrefix="1" applyFont="1" applyFill="1" applyBorder="1" applyAlignment="1">
      <alignment horizontal="right" vertical="center"/>
    </xf>
    <xf numFmtId="176" fontId="11" fillId="2" borderId="16" xfId="0" applyNumberFormat="1" applyFont="1" applyFill="1" applyBorder="1">
      <alignment vertical="center"/>
    </xf>
    <xf numFmtId="0" fontId="8" fillId="2" borderId="0" xfId="0" quotePrefix="1" applyFont="1" applyFill="1" applyAlignment="1">
      <alignment horizontal="right" vertical="center"/>
    </xf>
    <xf numFmtId="0" fontId="7" fillId="2" borderId="0" xfId="0" applyFont="1" applyFill="1">
      <alignment vertical="center"/>
    </xf>
    <xf numFmtId="0" fontId="8" fillId="2" borderId="2" xfId="0" applyFont="1" applyFill="1" applyBorder="1" applyAlignment="1">
      <alignment horizontal="left" vertical="center"/>
    </xf>
    <xf numFmtId="176" fontId="20" fillId="2" borderId="6" xfId="0" applyNumberFormat="1" applyFont="1" applyFill="1" applyBorder="1">
      <alignment vertical="center"/>
    </xf>
    <xf numFmtId="0" fontId="11" fillId="2" borderId="0" xfId="0" applyFont="1" applyFill="1" applyAlignment="1">
      <alignment horizontal="center" vertical="center"/>
    </xf>
    <xf numFmtId="179" fontId="19" fillId="2" borderId="16" xfId="0" applyNumberFormat="1" applyFont="1" applyFill="1" applyBorder="1">
      <alignment vertical="center"/>
    </xf>
    <xf numFmtId="0" fontId="20" fillId="2" borderId="4" xfId="0" applyFont="1" applyFill="1" applyBorder="1" applyAlignment="1">
      <alignment horizontal="right" vertical="center"/>
    </xf>
    <xf numFmtId="0" fontId="8" fillId="2" borderId="0" xfId="0" quotePrefix="1" applyFont="1" applyFill="1" applyAlignment="1">
      <alignment horizontal="left" vertical="center"/>
    </xf>
    <xf numFmtId="0" fontId="8" fillId="2" borderId="14" xfId="0" applyFont="1" applyFill="1" applyBorder="1">
      <alignment vertical="center"/>
    </xf>
    <xf numFmtId="0" fontId="8" fillId="2" borderId="1" xfId="0" applyFont="1" applyFill="1" applyBorder="1">
      <alignment vertical="center"/>
    </xf>
    <xf numFmtId="0" fontId="39" fillId="2" borderId="0" xfId="0" applyFont="1" applyFill="1">
      <alignment vertical="center"/>
    </xf>
    <xf numFmtId="0" fontId="0" fillId="0" borderId="2" xfId="0" applyBorder="1">
      <alignment vertical="center"/>
    </xf>
    <xf numFmtId="0" fontId="0" fillId="2" borderId="0" xfId="0" applyFill="1" applyAlignment="1">
      <alignment vertical="center" wrapText="1"/>
    </xf>
    <xf numFmtId="0" fontId="9" fillId="2" borderId="0" xfId="0" applyFont="1" applyFill="1" applyAlignment="1">
      <alignment horizontal="left" vertical="center" wrapText="1"/>
    </xf>
    <xf numFmtId="0" fontId="0" fillId="0" borderId="0" xfId="0" applyAlignment="1">
      <alignment vertical="center" wrapText="1"/>
    </xf>
    <xf numFmtId="0" fontId="9" fillId="2" borderId="0" xfId="0" applyFont="1" applyFill="1" applyAlignment="1">
      <alignment horizontal="left" vertical="top"/>
    </xf>
    <xf numFmtId="196" fontId="0" fillId="0" borderId="2" xfId="0" applyNumberFormat="1" applyBorder="1">
      <alignment vertical="center"/>
    </xf>
    <xf numFmtId="178" fontId="9" fillId="2" borderId="0" xfId="0" applyNumberFormat="1" applyFont="1" applyFill="1" applyAlignment="1">
      <alignment horizontal="center" vertical="center" shrinkToFit="1"/>
    </xf>
    <xf numFmtId="0" fontId="9" fillId="2" borderId="6" xfId="0" applyFont="1" applyFill="1" applyBorder="1" applyAlignment="1">
      <alignment horizontal="center" vertical="center"/>
    </xf>
    <xf numFmtId="0" fontId="0" fillId="2" borderId="2" xfId="0" applyFill="1" applyBorder="1" applyAlignment="1">
      <alignment horizontal="center" vertical="center" wrapText="1"/>
    </xf>
    <xf numFmtId="178" fontId="24" fillId="2" borderId="2" xfId="0" applyNumberFormat="1" applyFont="1" applyFill="1" applyBorder="1" applyAlignment="1">
      <alignment horizontal="center" vertical="center"/>
    </xf>
    <xf numFmtId="40" fontId="24" fillId="2" borderId="2" xfId="1" applyNumberFormat="1" applyFont="1" applyFill="1" applyBorder="1" applyAlignment="1">
      <alignment horizontal="center" vertical="center"/>
    </xf>
    <xf numFmtId="185" fontId="42" fillId="2" borderId="5" xfId="0" applyNumberFormat="1" applyFont="1" applyFill="1" applyBorder="1" applyAlignment="1">
      <alignment horizontal="center" vertical="center"/>
    </xf>
    <xf numFmtId="185" fontId="51" fillId="2" borderId="5" xfId="0" applyNumberFormat="1" applyFont="1" applyFill="1" applyBorder="1" applyAlignment="1">
      <alignment horizontal="center" vertical="center"/>
    </xf>
    <xf numFmtId="185" fontId="51" fillId="2" borderId="18" xfId="0" applyNumberFormat="1" applyFont="1" applyFill="1" applyBorder="1" applyAlignment="1">
      <alignment horizontal="center" vertical="center"/>
    </xf>
    <xf numFmtId="185" fontId="42" fillId="2" borderId="6" xfId="0" applyNumberFormat="1" applyFont="1" applyFill="1" applyBorder="1" applyAlignment="1">
      <alignment horizontal="center" vertical="center"/>
    </xf>
    <xf numFmtId="185" fontId="42" fillId="2" borderId="88" xfId="0" applyNumberFormat="1" applyFont="1" applyFill="1" applyBorder="1" applyAlignment="1">
      <alignment horizontal="center" vertical="center"/>
    </xf>
    <xf numFmtId="185" fontId="42" fillId="2" borderId="90" xfId="0" applyNumberFormat="1" applyFont="1" applyFill="1" applyBorder="1" applyAlignment="1">
      <alignment horizontal="center" vertical="center"/>
    </xf>
    <xf numFmtId="185" fontId="42" fillId="2" borderId="2" xfId="0" applyNumberFormat="1" applyFont="1" applyFill="1" applyBorder="1">
      <alignment vertical="center"/>
    </xf>
    <xf numFmtId="185" fontId="42" fillId="2" borderId="4" xfId="0" applyNumberFormat="1" applyFont="1" applyFill="1" applyBorder="1">
      <alignment vertical="center"/>
    </xf>
    <xf numFmtId="185" fontId="42" fillId="2" borderId="88" xfId="0" applyNumberFormat="1" applyFont="1" applyFill="1" applyBorder="1">
      <alignment vertical="center"/>
    </xf>
    <xf numFmtId="185" fontId="42" fillId="2" borderId="18" xfId="0" applyNumberFormat="1" applyFont="1" applyFill="1" applyBorder="1">
      <alignment vertical="center"/>
    </xf>
    <xf numFmtId="185" fontId="42" fillId="2" borderId="89" xfId="0" applyNumberFormat="1" applyFont="1" applyFill="1" applyBorder="1">
      <alignment vertical="center"/>
    </xf>
    <xf numFmtId="0" fontId="0" fillId="3" borderId="2" xfId="0" applyFill="1" applyBorder="1" applyAlignment="1">
      <alignment horizontal="left" vertical="top" wrapText="1"/>
    </xf>
    <xf numFmtId="196" fontId="9" fillId="2" borderId="0" xfId="0" applyNumberFormat="1" applyFont="1" applyFill="1" applyAlignment="1">
      <alignment horizontal="center" vertical="center"/>
    </xf>
    <xf numFmtId="0" fontId="9" fillId="2" borderId="0" xfId="0" applyFont="1" applyFill="1" applyAlignment="1">
      <alignment wrapText="1"/>
    </xf>
    <xf numFmtId="0" fontId="0" fillId="2" borderId="0" xfId="0" applyFill="1" applyAlignment="1">
      <alignment horizontal="left" vertical="center"/>
    </xf>
    <xf numFmtId="0" fontId="0" fillId="2" borderId="0" xfId="0" applyFill="1" applyAlignment="1">
      <alignment horizontal="left" wrapText="1"/>
    </xf>
    <xf numFmtId="0" fontId="0" fillId="0" borderId="0" xfId="0" applyAlignment="1">
      <alignment horizontal="left" vertical="center"/>
    </xf>
    <xf numFmtId="0" fontId="9" fillId="2" borderId="31" xfId="0" applyFont="1" applyFill="1" applyBorder="1" applyAlignment="1">
      <alignment horizontal="left" vertical="center" wrapText="1"/>
    </xf>
    <xf numFmtId="0" fontId="9" fillId="2" borderId="32" xfId="0" applyFont="1" applyFill="1" applyBorder="1" applyAlignment="1">
      <alignment horizontal="left" vertical="center" wrapText="1"/>
    </xf>
    <xf numFmtId="0" fontId="16" fillId="2" borderId="39" xfId="0" applyFont="1" applyFill="1" applyBorder="1" applyAlignment="1">
      <alignment horizontal="center" vertical="center"/>
    </xf>
    <xf numFmtId="0" fontId="9" fillId="2" borderId="40" xfId="0" applyFont="1" applyFill="1" applyBorder="1">
      <alignment vertical="center"/>
    </xf>
    <xf numFmtId="0" fontId="0" fillId="2" borderId="8" xfId="0" applyFill="1" applyBorder="1" applyAlignment="1">
      <alignment horizontal="left" vertical="center"/>
    </xf>
    <xf numFmtId="0" fontId="9" fillId="2" borderId="10" xfId="0" applyFont="1" applyFill="1" applyBorder="1">
      <alignment vertical="center"/>
    </xf>
    <xf numFmtId="0" fontId="9" fillId="2" borderId="10" xfId="0" applyFont="1" applyFill="1" applyBorder="1" applyAlignment="1">
      <alignment horizontal="right" vertical="center"/>
    </xf>
    <xf numFmtId="0" fontId="9" fillId="2" borderId="10" xfId="0" applyFont="1" applyFill="1" applyBorder="1" applyAlignment="1">
      <alignment vertical="top" wrapText="1"/>
    </xf>
    <xf numFmtId="0" fontId="9" fillId="2" borderId="11" xfId="0" applyFont="1" applyFill="1" applyBorder="1" applyAlignment="1">
      <alignment vertical="top"/>
    </xf>
    <xf numFmtId="0" fontId="9" fillId="2" borderId="10" xfId="0" applyFont="1" applyFill="1" applyBorder="1" applyAlignment="1">
      <alignment vertical="top"/>
    </xf>
    <xf numFmtId="0" fontId="9" fillId="2" borderId="10" xfId="0" applyFont="1" applyFill="1" applyBorder="1" applyAlignment="1">
      <alignment wrapText="1"/>
    </xf>
    <xf numFmtId="0" fontId="9" fillId="2" borderId="11" xfId="0" applyFont="1" applyFill="1" applyBorder="1" applyAlignment="1">
      <alignment wrapText="1"/>
    </xf>
    <xf numFmtId="0" fontId="9" fillId="2" borderId="11" xfId="0" applyFont="1" applyFill="1" applyBorder="1" applyAlignment="1">
      <alignment horizontal="left" vertical="center" wrapText="1"/>
    </xf>
    <xf numFmtId="0" fontId="9" fillId="2" borderId="13" xfId="0" applyFont="1" applyFill="1" applyBorder="1" applyAlignment="1">
      <alignment vertical="top"/>
    </xf>
    <xf numFmtId="0" fontId="0" fillId="2" borderId="12" xfId="0" applyFill="1" applyBorder="1" applyAlignment="1">
      <alignment horizontal="left" vertical="top"/>
    </xf>
    <xf numFmtId="0" fontId="9" fillId="2" borderId="12" xfId="0" applyFont="1" applyFill="1" applyBorder="1" applyAlignment="1">
      <alignment vertical="top"/>
    </xf>
    <xf numFmtId="0" fontId="9" fillId="2" borderId="14" xfId="0" applyFont="1" applyFill="1" applyBorder="1" applyAlignment="1">
      <alignment vertical="top"/>
    </xf>
    <xf numFmtId="0" fontId="9" fillId="2" borderId="10" xfId="0" applyFont="1" applyFill="1" applyBorder="1" applyAlignment="1">
      <alignment horizontal="left" vertical="center"/>
    </xf>
    <xf numFmtId="0" fontId="9" fillId="2" borderId="11" xfId="0" applyFont="1" applyFill="1" applyBorder="1" applyAlignment="1">
      <alignment horizontal="left" vertical="center"/>
    </xf>
    <xf numFmtId="0" fontId="16" fillId="2" borderId="11" xfId="0" applyFont="1" applyFill="1" applyBorder="1">
      <alignment vertical="center"/>
    </xf>
    <xf numFmtId="0" fontId="0" fillId="2" borderId="12" xfId="0" applyFill="1" applyBorder="1" applyAlignment="1">
      <alignment horizontal="left" vertical="center"/>
    </xf>
    <xf numFmtId="0" fontId="0" fillId="2" borderId="34" xfId="0" applyFill="1" applyBorder="1">
      <alignment vertical="center"/>
    </xf>
    <xf numFmtId="0" fontId="0" fillId="2" borderId="31" xfId="0" applyFill="1" applyBorder="1" applyAlignment="1">
      <alignment horizontal="left" vertical="center"/>
    </xf>
    <xf numFmtId="0" fontId="0" fillId="2" borderId="31" xfId="0" applyFill="1" applyBorder="1">
      <alignment vertical="center"/>
    </xf>
    <xf numFmtId="0" fontId="0" fillId="2" borderId="32" xfId="0" applyFill="1" applyBorder="1">
      <alignment vertical="center"/>
    </xf>
    <xf numFmtId="0" fontId="0" fillId="2" borderId="35" xfId="0" applyFill="1" applyBorder="1">
      <alignment vertical="center"/>
    </xf>
    <xf numFmtId="0" fontId="0" fillId="2" borderId="95" xfId="0" applyFill="1" applyBorder="1">
      <alignment vertical="center"/>
    </xf>
    <xf numFmtId="0" fontId="0" fillId="2" borderId="96" xfId="0" applyFill="1" applyBorder="1" applyAlignment="1">
      <alignment horizontal="left" vertical="center"/>
    </xf>
    <xf numFmtId="0" fontId="0" fillId="2" borderId="96" xfId="0" applyFill="1" applyBorder="1">
      <alignment vertical="center"/>
    </xf>
    <xf numFmtId="0" fontId="0" fillId="2" borderId="97" xfId="0" applyFill="1" applyBorder="1">
      <alignment vertical="center"/>
    </xf>
    <xf numFmtId="0" fontId="0" fillId="2" borderId="6" xfId="0" applyFill="1" applyBorder="1" applyAlignment="1">
      <alignment horizontal="left" vertical="center"/>
    </xf>
    <xf numFmtId="0" fontId="16" fillId="2" borderId="6" xfId="0" applyFont="1" applyFill="1" applyBorder="1" applyAlignment="1">
      <alignment horizontal="center" vertical="center"/>
    </xf>
    <xf numFmtId="0" fontId="9" fillId="2" borderId="6" xfId="0" applyFont="1" applyFill="1" applyBorder="1">
      <alignment vertical="center"/>
    </xf>
    <xf numFmtId="178" fontId="0" fillId="2" borderId="6" xfId="0" applyNumberFormat="1" applyFill="1" applyBorder="1" applyAlignment="1">
      <alignment horizontal="left" vertical="center" shrinkToFit="1"/>
    </xf>
    <xf numFmtId="182" fontId="9" fillId="2" borderId="6" xfId="0" applyNumberFormat="1" applyFont="1" applyFill="1" applyBorder="1">
      <alignment vertical="center"/>
    </xf>
    <xf numFmtId="0" fontId="0" fillId="2" borderId="6" xfId="0" applyFill="1" applyBorder="1" applyAlignment="1">
      <alignment horizontal="left" vertical="top"/>
    </xf>
    <xf numFmtId="0" fontId="9" fillId="2" borderId="6" xfId="0" applyFont="1" applyFill="1" applyBorder="1" applyAlignment="1">
      <alignment vertical="top"/>
    </xf>
    <xf numFmtId="0" fontId="0" fillId="2" borderId="6" xfId="0" applyFill="1" applyBorder="1">
      <alignment vertical="center"/>
    </xf>
    <xf numFmtId="196" fontId="0" fillId="2" borderId="6" xfId="0" applyNumberFormat="1" applyFill="1" applyBorder="1" applyAlignment="1">
      <alignment horizontal="left" vertical="center"/>
    </xf>
    <xf numFmtId="0" fontId="9" fillId="2" borderId="12" xfId="0" applyFont="1" applyFill="1" applyBorder="1">
      <alignment vertical="center"/>
    </xf>
    <xf numFmtId="0" fontId="9" fillId="2" borderId="8" xfId="0" applyFont="1" applyFill="1" applyBorder="1" applyAlignment="1">
      <alignment horizontal="center" vertical="center"/>
    </xf>
    <xf numFmtId="0" fontId="9" fillId="2" borderId="0" xfId="0" applyFont="1" applyFill="1" applyAlignment="1">
      <alignment horizontal="center" wrapText="1"/>
    </xf>
    <xf numFmtId="0" fontId="9" fillId="2" borderId="12" xfId="0" applyFont="1" applyFill="1" applyBorder="1" applyAlignment="1">
      <alignment horizontal="center" vertical="top"/>
    </xf>
    <xf numFmtId="0" fontId="0" fillId="2" borderId="12" xfId="0" applyFill="1" applyBorder="1" applyAlignment="1">
      <alignment horizontal="center" vertical="center"/>
    </xf>
    <xf numFmtId="0" fontId="0" fillId="2" borderId="31" xfId="0" applyFill="1" applyBorder="1" applyAlignment="1">
      <alignment horizontal="center" vertical="center"/>
    </xf>
    <xf numFmtId="0" fontId="0" fillId="2" borderId="96" xfId="0" applyFill="1" applyBorder="1" applyAlignment="1">
      <alignment horizontal="center" vertical="center"/>
    </xf>
    <xf numFmtId="0" fontId="43" fillId="2" borderId="27" xfId="0" applyFont="1" applyFill="1" applyBorder="1">
      <alignment vertical="center"/>
    </xf>
    <xf numFmtId="0" fontId="43" fillId="2" borderId="0" xfId="0" applyFont="1" applyFill="1" applyAlignment="1">
      <alignment horizontal="left" vertical="center"/>
    </xf>
    <xf numFmtId="0" fontId="43" fillId="2" borderId="12" xfId="0" applyFont="1" applyFill="1" applyBorder="1" applyAlignment="1">
      <alignment horizontal="left" vertical="center"/>
    </xf>
    <xf numFmtId="0" fontId="16" fillId="2" borderId="10" xfId="0" applyFont="1" applyFill="1" applyBorder="1" applyAlignment="1">
      <alignment horizontal="right" vertical="center"/>
    </xf>
    <xf numFmtId="0" fontId="9" fillId="2" borderId="10" xfId="0" applyFont="1" applyFill="1" applyBorder="1" applyAlignment="1">
      <alignment horizontal="right" vertical="top"/>
    </xf>
    <xf numFmtId="0" fontId="14" fillId="2" borderId="34" xfId="0" applyFont="1" applyFill="1" applyBorder="1" applyAlignment="1">
      <alignment horizontal="center" vertical="center" wrapText="1"/>
    </xf>
    <xf numFmtId="0" fontId="14" fillId="2" borderId="38" xfId="0" applyFont="1" applyFill="1" applyBorder="1" applyAlignment="1">
      <alignment horizontal="center" vertical="center"/>
    </xf>
    <xf numFmtId="0" fontId="0" fillId="2" borderId="2" xfId="0" applyFill="1" applyBorder="1" applyAlignment="1">
      <alignment horizontal="center" vertical="center"/>
    </xf>
    <xf numFmtId="196" fontId="16" fillId="2" borderId="12" xfId="0" applyNumberFormat="1" applyFont="1" applyFill="1" applyBorder="1" applyAlignment="1">
      <alignment horizontal="center" vertical="center"/>
    </xf>
    <xf numFmtId="196" fontId="9" fillId="2" borderId="6" xfId="0" applyNumberFormat="1" applyFont="1" applyFill="1" applyBorder="1" applyAlignment="1">
      <alignment horizontal="center" vertical="center"/>
    </xf>
    <xf numFmtId="196" fontId="16" fillId="2" borderId="6" xfId="0" applyNumberFormat="1" applyFont="1" applyFill="1" applyBorder="1" applyAlignment="1">
      <alignment horizontal="center" vertical="center"/>
    </xf>
    <xf numFmtId="196" fontId="9" fillId="2" borderId="6" xfId="0" applyNumberFormat="1" applyFont="1" applyFill="1" applyBorder="1" applyAlignment="1">
      <alignment horizontal="center" vertical="top"/>
    </xf>
    <xf numFmtId="197" fontId="9" fillId="2" borderId="6" xfId="0" applyNumberFormat="1" applyFont="1" applyFill="1" applyBorder="1" applyAlignment="1">
      <alignment horizontal="center" vertical="top"/>
    </xf>
    <xf numFmtId="191" fontId="16" fillId="2" borderId="6" xfId="0" applyNumberFormat="1" applyFont="1" applyFill="1" applyBorder="1" applyAlignment="1">
      <alignment horizontal="center" vertical="center"/>
    </xf>
    <xf numFmtId="185" fontId="16" fillId="2" borderId="6" xfId="0" applyNumberFormat="1" applyFont="1" applyFill="1" applyBorder="1" applyAlignment="1">
      <alignment horizontal="center" vertical="center"/>
    </xf>
    <xf numFmtId="185" fontId="9" fillId="2" borderId="6" xfId="0" applyNumberFormat="1" applyFont="1" applyFill="1" applyBorder="1" applyAlignment="1">
      <alignment horizontal="center" vertical="center"/>
    </xf>
    <xf numFmtId="198" fontId="9" fillId="2" borderId="6" xfId="0" applyNumberFormat="1" applyFont="1" applyFill="1" applyBorder="1" applyAlignment="1">
      <alignment horizontal="center" vertical="center"/>
    </xf>
    <xf numFmtId="0" fontId="55" fillId="2" borderId="0" xfId="0" applyFont="1" applyFill="1">
      <alignment vertical="center"/>
    </xf>
    <xf numFmtId="187" fontId="21" fillId="5" borderId="57" xfId="0" applyNumberFormat="1" applyFont="1" applyFill="1" applyBorder="1" applyAlignment="1" applyProtection="1">
      <alignment horizontal="center" vertical="center"/>
      <protection locked="0"/>
    </xf>
    <xf numFmtId="187" fontId="21" fillId="5" borderId="63" xfId="0" applyNumberFormat="1" applyFont="1" applyFill="1" applyBorder="1" applyAlignment="1" applyProtection="1">
      <alignment horizontal="center" vertical="center"/>
      <protection locked="0"/>
    </xf>
    <xf numFmtId="182" fontId="21" fillId="5" borderId="59" xfId="0" applyNumberFormat="1" applyFont="1" applyFill="1" applyBorder="1" applyAlignment="1" applyProtection="1">
      <alignment horizontal="center" vertical="center"/>
      <protection locked="0"/>
    </xf>
    <xf numFmtId="182" fontId="21" fillId="5" borderId="65" xfId="0" applyNumberFormat="1" applyFont="1" applyFill="1" applyBorder="1" applyAlignment="1" applyProtection="1">
      <alignment horizontal="center" vertical="center"/>
      <protection locked="0"/>
    </xf>
    <xf numFmtId="182" fontId="21" fillId="5" borderId="71" xfId="0" applyNumberFormat="1" applyFont="1" applyFill="1" applyBorder="1" applyAlignment="1" applyProtection="1">
      <alignment horizontal="center" vertical="center"/>
      <protection locked="0"/>
    </xf>
    <xf numFmtId="187" fontId="21" fillId="5" borderId="60" xfId="0" applyNumberFormat="1" applyFont="1" applyFill="1" applyBorder="1" applyAlignment="1" applyProtection="1">
      <alignment horizontal="center" vertical="center"/>
      <protection locked="0"/>
    </xf>
    <xf numFmtId="187" fontId="21" fillId="5" borderId="61" xfId="0" applyNumberFormat="1" applyFont="1" applyFill="1" applyBorder="1" applyAlignment="1" applyProtection="1">
      <alignment horizontal="center" vertical="center"/>
      <protection locked="0"/>
    </xf>
    <xf numFmtId="187" fontId="21" fillId="5" borderId="67" xfId="0" applyNumberFormat="1" applyFont="1" applyFill="1" applyBorder="1" applyAlignment="1" applyProtection="1">
      <alignment horizontal="center" vertical="center"/>
      <protection locked="0"/>
    </xf>
    <xf numFmtId="187" fontId="21" fillId="5" borderId="73" xfId="0" applyNumberFormat="1" applyFont="1" applyFill="1" applyBorder="1" applyAlignment="1" applyProtection="1">
      <alignment horizontal="center" vertical="center"/>
      <protection locked="0"/>
    </xf>
    <xf numFmtId="187" fontId="21" fillId="5" borderId="66" xfId="0" applyNumberFormat="1" applyFont="1" applyFill="1" applyBorder="1" applyAlignment="1" applyProtection="1">
      <alignment horizontal="center" vertical="center"/>
      <protection locked="0"/>
    </xf>
    <xf numFmtId="187" fontId="21" fillId="5" borderId="72" xfId="0" applyNumberFormat="1" applyFont="1" applyFill="1" applyBorder="1" applyAlignment="1" applyProtection="1">
      <alignment horizontal="center" vertical="center"/>
      <protection locked="0"/>
    </xf>
    <xf numFmtId="182" fontId="21" fillId="5" borderId="58" xfId="0" applyNumberFormat="1" applyFont="1" applyFill="1" applyBorder="1" applyAlignment="1" applyProtection="1">
      <alignment horizontal="center" vertical="center"/>
      <protection locked="0"/>
    </xf>
    <xf numFmtId="182" fontId="21" fillId="5" borderId="64" xfId="0" applyNumberFormat="1" applyFont="1" applyFill="1" applyBorder="1" applyAlignment="1" applyProtection="1">
      <alignment horizontal="center" vertical="center"/>
      <protection locked="0"/>
    </xf>
    <xf numFmtId="182" fontId="21" fillId="5" borderId="70" xfId="0" applyNumberFormat="1" applyFont="1" applyFill="1" applyBorder="1" applyAlignment="1" applyProtection="1">
      <alignment horizontal="center" vertical="center"/>
      <protection locked="0"/>
    </xf>
    <xf numFmtId="176" fontId="20" fillId="0" borderId="6" xfId="0" applyNumberFormat="1" applyFont="1" applyBorder="1">
      <alignment vertical="center"/>
    </xf>
    <xf numFmtId="0" fontId="50" fillId="11" borderId="12" xfId="0" applyFont="1" applyFill="1" applyBorder="1" applyAlignment="1">
      <alignment horizontal="center" vertical="center"/>
    </xf>
    <xf numFmtId="0" fontId="56" fillId="2" borderId="0" xfId="0" applyFont="1" applyFill="1">
      <alignment vertical="center"/>
    </xf>
    <xf numFmtId="183" fontId="18" fillId="2" borderId="0" xfId="1" applyNumberFormat="1" applyFont="1" applyFill="1" applyBorder="1" applyAlignment="1" applyProtection="1">
      <alignment horizontal="left" vertical="center"/>
    </xf>
    <xf numFmtId="0" fontId="59" fillId="2" borderId="0" xfId="0" applyFont="1" applyFill="1">
      <alignment vertical="center"/>
    </xf>
    <xf numFmtId="0" fontId="0" fillId="0" borderId="2" xfId="0" applyBorder="1" applyAlignment="1">
      <alignment horizontal="center" vertical="center"/>
    </xf>
    <xf numFmtId="185" fontId="26" fillId="5" borderId="5" xfId="0" applyNumberFormat="1" applyFont="1" applyFill="1" applyBorder="1" applyAlignment="1" applyProtection="1">
      <alignment horizontal="center" vertical="center"/>
      <protection locked="0"/>
    </xf>
    <xf numFmtId="185" fontId="26" fillId="5" borderId="6" xfId="0" applyNumberFormat="1" applyFont="1" applyFill="1" applyBorder="1" applyAlignment="1" applyProtection="1">
      <alignment horizontal="center" vertical="center"/>
      <protection locked="0"/>
    </xf>
    <xf numFmtId="185" fontId="26" fillId="5" borderId="88" xfId="0" applyNumberFormat="1" applyFont="1" applyFill="1" applyBorder="1" applyProtection="1">
      <alignment vertical="center"/>
      <protection locked="0"/>
    </xf>
    <xf numFmtId="185" fontId="26" fillId="5" borderId="2" xfId="0" applyNumberFormat="1" applyFont="1" applyFill="1" applyBorder="1" applyProtection="1">
      <alignment vertical="center"/>
      <protection locked="0"/>
    </xf>
    <xf numFmtId="185" fontId="26" fillId="5" borderId="18" xfId="0" applyNumberFormat="1" applyFont="1" applyFill="1" applyBorder="1" applyProtection="1">
      <alignment vertical="center"/>
      <protection locked="0"/>
    </xf>
    <xf numFmtId="185" fontId="26" fillId="5" borderId="17" xfId="0" applyNumberFormat="1" applyFont="1" applyFill="1" applyBorder="1" applyAlignment="1" applyProtection="1">
      <alignment horizontal="center" vertical="center"/>
      <protection locked="0"/>
    </xf>
    <xf numFmtId="185" fontId="26" fillId="5" borderId="18" xfId="0" applyNumberFormat="1" applyFont="1" applyFill="1" applyBorder="1" applyAlignment="1" applyProtection="1">
      <alignment horizontal="center" vertical="center"/>
      <protection locked="0"/>
    </xf>
    <xf numFmtId="0" fontId="26" fillId="2" borderId="2" xfId="0" applyFont="1" applyFill="1" applyBorder="1" applyAlignment="1">
      <alignment horizontal="center" vertical="center"/>
    </xf>
    <xf numFmtId="185" fontId="26" fillId="2" borderId="2" xfId="0" applyNumberFormat="1" applyFont="1" applyFill="1" applyBorder="1">
      <alignment vertical="center"/>
    </xf>
    <xf numFmtId="185" fontId="26" fillId="2" borderId="4" xfId="0" applyNumberFormat="1" applyFont="1" applyFill="1" applyBorder="1">
      <alignment vertical="center"/>
    </xf>
    <xf numFmtId="185" fontId="26" fillId="2" borderId="88" xfId="0" applyNumberFormat="1" applyFont="1" applyFill="1" applyBorder="1">
      <alignment vertical="center"/>
    </xf>
    <xf numFmtId="185" fontId="26" fillId="2" borderId="18" xfId="0" applyNumberFormat="1" applyFont="1" applyFill="1" applyBorder="1">
      <alignment vertical="center"/>
    </xf>
    <xf numFmtId="185" fontId="26" fillId="2" borderId="89" xfId="0" applyNumberFormat="1" applyFont="1" applyFill="1" applyBorder="1">
      <alignment vertical="center"/>
    </xf>
    <xf numFmtId="0" fontId="43" fillId="2" borderId="0" xfId="0" applyFont="1" applyFill="1" applyAlignment="1">
      <alignment horizontal="center" vertical="center"/>
    </xf>
    <xf numFmtId="0" fontId="45" fillId="2" borderId="0" xfId="0" applyFont="1" applyFill="1" applyAlignment="1">
      <alignment horizontal="center" vertical="center" wrapText="1"/>
    </xf>
    <xf numFmtId="0" fontId="0" fillId="2" borderId="0" xfId="0" applyFill="1" applyAlignment="1">
      <alignment vertical="top"/>
    </xf>
    <xf numFmtId="0" fontId="44" fillId="2" borderId="0" xfId="0" applyFont="1" applyFill="1">
      <alignment vertical="center"/>
    </xf>
    <xf numFmtId="0" fontId="24" fillId="0" borderId="2" xfId="0" applyFont="1" applyBorder="1" applyAlignment="1">
      <alignment vertical="center" wrapText="1"/>
    </xf>
    <xf numFmtId="185" fontId="26" fillId="5" borderId="2" xfId="0" applyNumberFormat="1" applyFont="1" applyFill="1" applyBorder="1" applyAlignment="1">
      <alignment horizontal="center" vertical="center"/>
    </xf>
    <xf numFmtId="185" fontId="26" fillId="5" borderId="0" xfId="0" applyNumberFormat="1" applyFont="1" applyFill="1" applyAlignment="1">
      <alignment horizontal="center" vertical="center"/>
    </xf>
    <xf numFmtId="185" fontId="0" fillId="2" borderId="2" xfId="0" applyNumberFormat="1" applyFill="1" applyBorder="1">
      <alignment vertical="center"/>
    </xf>
    <xf numFmtId="185" fontId="0" fillId="5" borderId="2" xfId="0" applyNumberFormat="1" applyFill="1" applyBorder="1" applyProtection="1">
      <alignment vertical="center"/>
      <protection locked="0"/>
    </xf>
    <xf numFmtId="191" fontId="0" fillId="5" borderId="2" xfId="0" applyNumberFormat="1" applyFill="1" applyBorder="1" applyProtection="1">
      <alignment vertical="center"/>
      <protection locked="0"/>
    </xf>
    <xf numFmtId="196" fontId="0" fillId="5" borderId="2" xfId="0" applyNumberFormat="1" applyFill="1" applyBorder="1" applyProtection="1">
      <alignment vertical="center"/>
      <protection locked="0"/>
    </xf>
    <xf numFmtId="0" fontId="0" fillId="5" borderId="2" xfId="0" applyFill="1" applyBorder="1" applyProtection="1">
      <alignment vertical="center"/>
      <protection locked="0"/>
    </xf>
    <xf numFmtId="0" fontId="28" fillId="0" borderId="0" xfId="0" applyFont="1">
      <alignment vertical="center"/>
    </xf>
    <xf numFmtId="0" fontId="24" fillId="2" borderId="2" xfId="0" applyFont="1" applyFill="1" applyBorder="1" applyAlignment="1">
      <alignment vertical="center" wrapText="1"/>
    </xf>
    <xf numFmtId="0" fontId="0" fillId="2" borderId="2" xfId="0" applyFill="1" applyBorder="1">
      <alignment vertical="center"/>
    </xf>
    <xf numFmtId="0" fontId="24" fillId="2" borderId="0" xfId="0" applyFont="1" applyFill="1" applyAlignment="1">
      <alignment vertical="center" wrapText="1"/>
    </xf>
    <xf numFmtId="185" fontId="0" fillId="2" borderId="0" xfId="0" applyNumberFormat="1" applyFill="1">
      <alignment vertical="center"/>
    </xf>
    <xf numFmtId="0" fontId="24" fillId="2" borderId="2" xfId="0" applyFont="1" applyFill="1" applyBorder="1">
      <alignment vertical="center"/>
    </xf>
    <xf numFmtId="0" fontId="24" fillId="0" borderId="0" xfId="0" applyFont="1" applyAlignment="1">
      <alignment vertical="center" wrapText="1"/>
    </xf>
    <xf numFmtId="0" fontId="24" fillId="0" borderId="4" xfId="0" applyFont="1" applyBorder="1" applyAlignment="1">
      <alignment horizontal="center" vertical="center" wrapText="1"/>
    </xf>
    <xf numFmtId="0" fontId="24" fillId="0" borderId="4" xfId="0" applyFont="1" applyBorder="1" applyAlignment="1">
      <alignment vertical="center" wrapText="1"/>
    </xf>
    <xf numFmtId="40" fontId="0" fillId="2" borderId="2" xfId="0" applyNumberFormat="1" applyFill="1" applyBorder="1">
      <alignment vertical="center"/>
    </xf>
    <xf numFmtId="185" fontId="24" fillId="2" borderId="0" xfId="0" applyNumberFormat="1" applyFont="1" applyFill="1">
      <alignment vertical="center"/>
    </xf>
    <xf numFmtId="0" fontId="49" fillId="2" borderId="0" xfId="0" applyFont="1" applyFill="1">
      <alignment vertical="center"/>
    </xf>
    <xf numFmtId="0" fontId="0" fillId="9" borderId="2" xfId="0" applyFill="1" applyBorder="1" applyAlignment="1">
      <alignment horizontal="center" vertical="center"/>
    </xf>
    <xf numFmtId="0" fontId="9" fillId="11" borderId="2" xfId="0" applyFont="1" applyFill="1" applyBorder="1" applyAlignment="1">
      <alignment horizontal="center" vertical="center"/>
    </xf>
    <xf numFmtId="0" fontId="40" fillId="2" borderId="2" xfId="0" applyFont="1" applyFill="1" applyBorder="1" applyAlignment="1">
      <alignment vertical="center" wrapText="1"/>
    </xf>
    <xf numFmtId="0" fontId="9" fillId="3" borderId="2" xfId="0" applyFont="1" applyFill="1" applyBorder="1" applyAlignment="1">
      <alignment horizontal="center" vertical="center"/>
    </xf>
    <xf numFmtId="0" fontId="57" fillId="2" borderId="0" xfId="0" applyFont="1" applyFill="1">
      <alignment vertical="center"/>
    </xf>
    <xf numFmtId="0" fontId="36" fillId="2" borderId="0" xfId="0" applyFont="1" applyFill="1">
      <alignment vertical="center"/>
    </xf>
    <xf numFmtId="0" fontId="21" fillId="2" borderId="0" xfId="0" applyFont="1" applyFill="1">
      <alignment vertical="center"/>
    </xf>
    <xf numFmtId="0" fontId="32" fillId="2" borderId="0" xfId="0" applyFont="1" applyFill="1">
      <alignment vertical="center"/>
    </xf>
    <xf numFmtId="0" fontId="33" fillId="2" borderId="0" xfId="0" applyFont="1" applyFill="1">
      <alignment vertical="center"/>
    </xf>
    <xf numFmtId="0" fontId="0" fillId="0" borderId="0" xfId="0" applyAlignment="1"/>
    <xf numFmtId="0" fontId="21" fillId="10" borderId="30" xfId="0" applyFont="1" applyFill="1" applyBorder="1" applyAlignment="1">
      <alignment horizontal="center" vertical="center" wrapText="1"/>
    </xf>
    <xf numFmtId="49" fontId="21" fillId="10" borderId="49" xfId="0" applyNumberFormat="1" applyFont="1" applyFill="1" applyBorder="1" applyAlignment="1">
      <alignment horizontal="center" vertical="center"/>
    </xf>
    <xf numFmtId="49" fontId="21" fillId="10" borderId="50" xfId="0" applyNumberFormat="1" applyFont="1" applyFill="1" applyBorder="1" applyAlignment="1">
      <alignment horizontal="center" vertical="center"/>
    </xf>
    <xf numFmtId="49" fontId="21" fillId="10" borderId="53" xfId="0" applyNumberFormat="1" applyFont="1" applyFill="1" applyBorder="1" applyAlignment="1">
      <alignment horizontal="center" vertical="center"/>
    </xf>
    <xf numFmtId="49" fontId="21" fillId="10" borderId="54" xfId="0" applyNumberFormat="1" applyFont="1" applyFill="1" applyBorder="1" applyAlignment="1">
      <alignment horizontal="center" vertical="center"/>
    </xf>
    <xf numFmtId="0" fontId="21" fillId="10" borderId="56" xfId="0" applyFont="1" applyFill="1" applyBorder="1" applyAlignment="1">
      <alignment horizontal="center" vertical="center"/>
    </xf>
    <xf numFmtId="0" fontId="21" fillId="10" borderId="62" xfId="0" applyFont="1" applyFill="1" applyBorder="1" applyAlignment="1">
      <alignment horizontal="center" vertical="center"/>
    </xf>
    <xf numFmtId="0" fontId="21" fillId="10" borderId="68" xfId="0" applyFont="1" applyFill="1" applyBorder="1" applyAlignment="1">
      <alignment horizontal="center" vertical="center"/>
    </xf>
    <xf numFmtId="0" fontId="21" fillId="10" borderId="75" xfId="0" applyFont="1" applyFill="1" applyBorder="1" applyAlignment="1">
      <alignment horizontal="center" vertical="center" wrapText="1"/>
    </xf>
    <xf numFmtId="0" fontId="21" fillId="10" borderId="78" xfId="0" applyFont="1" applyFill="1" applyBorder="1" applyAlignment="1">
      <alignment horizontal="center" vertical="center"/>
    </xf>
    <xf numFmtId="0" fontId="32" fillId="0" borderId="0" xfId="0" applyFont="1" applyAlignment="1"/>
    <xf numFmtId="183" fontId="21" fillId="5" borderId="58" xfId="1" applyNumberFormat="1" applyFont="1" applyFill="1" applyBorder="1" applyAlignment="1" applyProtection="1">
      <alignment horizontal="center" vertical="center"/>
      <protection locked="0"/>
    </xf>
    <xf numFmtId="183" fontId="21" fillId="5" borderId="70" xfId="1" applyNumberFormat="1" applyFont="1" applyFill="1" applyBorder="1" applyAlignment="1" applyProtection="1">
      <alignment horizontal="center" vertical="center"/>
      <protection locked="0"/>
    </xf>
    <xf numFmtId="179" fontId="8" fillId="5" borderId="6" xfId="0" applyNumberFormat="1" applyFont="1" applyFill="1" applyBorder="1" applyAlignment="1" applyProtection="1">
      <alignment horizontal="right" vertical="center"/>
      <protection locked="0"/>
    </xf>
    <xf numFmtId="180" fontId="20" fillId="5" borderId="6" xfId="0" applyNumberFormat="1" applyFont="1" applyFill="1" applyBorder="1" applyProtection="1">
      <alignment vertical="center"/>
      <protection locked="0"/>
    </xf>
    <xf numFmtId="176" fontId="20" fillId="5" borderId="12" xfId="0" applyNumberFormat="1" applyFont="1" applyFill="1" applyBorder="1" applyProtection="1">
      <alignment vertical="center"/>
      <protection locked="0"/>
    </xf>
    <xf numFmtId="196" fontId="9" fillId="5" borderId="2" xfId="0" applyNumberFormat="1" applyFont="1" applyFill="1" applyBorder="1" applyAlignment="1" applyProtection="1">
      <alignment horizontal="center" vertical="center"/>
      <protection locked="0"/>
    </xf>
    <xf numFmtId="199" fontId="24" fillId="2" borderId="2" xfId="1" applyNumberFormat="1" applyFont="1" applyFill="1" applyBorder="1" applyAlignment="1">
      <alignment horizontal="center" vertical="center"/>
    </xf>
    <xf numFmtId="199" fontId="24" fillId="2" borderId="2" xfId="0" applyNumberFormat="1" applyFont="1" applyFill="1" applyBorder="1" applyAlignment="1">
      <alignment horizontal="center" vertical="center"/>
    </xf>
    <xf numFmtId="0" fontId="28" fillId="0" borderId="2" xfId="0" applyFont="1" applyBorder="1" applyAlignment="1">
      <alignment vertical="center" wrapText="1"/>
    </xf>
    <xf numFmtId="0" fontId="28" fillId="0" borderId="0" xfId="0" applyFont="1" applyAlignment="1">
      <alignment vertical="top" wrapText="1"/>
    </xf>
    <xf numFmtId="0" fontId="28" fillId="0" borderId="2" xfId="0" applyFont="1" applyBorder="1" applyProtection="1">
      <alignment vertical="center"/>
      <protection locked="0" hidden="1"/>
    </xf>
    <xf numFmtId="0" fontId="61" fillId="2" borderId="0" xfId="0" applyFont="1" applyFill="1">
      <alignment vertical="center"/>
    </xf>
    <xf numFmtId="179" fontId="19" fillId="2" borderId="0" xfId="0" applyNumberFormat="1" applyFont="1" applyFill="1">
      <alignment vertical="center"/>
    </xf>
    <xf numFmtId="176" fontId="11" fillId="2" borderId="0" xfId="0" applyNumberFormat="1" applyFont="1" applyFill="1">
      <alignment vertical="center"/>
    </xf>
    <xf numFmtId="187" fontId="0" fillId="5" borderId="2" xfId="0" applyNumberFormat="1" applyFill="1" applyBorder="1" applyAlignment="1" applyProtection="1">
      <alignment horizontal="center" vertical="center"/>
      <protection locked="0"/>
    </xf>
    <xf numFmtId="187" fontId="0" fillId="5" borderId="18" xfId="0" applyNumberFormat="1" applyFill="1" applyBorder="1" applyAlignment="1" applyProtection="1">
      <alignment horizontal="center" vertical="center"/>
      <protection locked="0"/>
    </xf>
    <xf numFmtId="0" fontId="60" fillId="2" borderId="0" xfId="0" applyFont="1" applyFill="1">
      <alignment vertical="center"/>
    </xf>
    <xf numFmtId="0" fontId="0" fillId="5" borderId="2" xfId="0" applyFill="1" applyBorder="1" applyAlignment="1">
      <alignment horizontal="center" vertical="center"/>
    </xf>
    <xf numFmtId="0" fontId="49" fillId="2" borderId="0" xfId="0" applyFont="1" applyFill="1" applyAlignment="1">
      <alignment horizontal="left" vertical="center"/>
    </xf>
    <xf numFmtId="0" fontId="0" fillId="2" borderId="99" xfId="0" applyFill="1" applyBorder="1" applyAlignment="1">
      <alignment horizontal="center" vertical="center" wrapText="1"/>
    </xf>
    <xf numFmtId="0" fontId="0" fillId="2" borderId="89" xfId="0" applyFill="1" applyBorder="1" applyAlignment="1">
      <alignment horizontal="left" vertical="center"/>
    </xf>
    <xf numFmtId="0" fontId="0" fillId="2" borderId="5" xfId="0" applyFill="1" applyBorder="1" applyAlignment="1">
      <alignment horizontal="right" vertical="center"/>
    </xf>
    <xf numFmtId="0" fontId="0" fillId="2" borderId="2" xfId="0" applyFill="1" applyBorder="1" applyAlignment="1">
      <alignment horizontal="left" vertical="center"/>
    </xf>
    <xf numFmtId="182" fontId="0" fillId="3" borderId="37" xfId="0" applyNumberFormat="1" applyFill="1" applyBorder="1" applyAlignment="1">
      <alignment horizontal="center" vertical="center"/>
    </xf>
    <xf numFmtId="182" fontId="0" fillId="3" borderId="102" xfId="0" applyNumberFormat="1" applyFill="1" applyBorder="1" applyAlignment="1">
      <alignment horizontal="center" vertical="center"/>
    </xf>
    <xf numFmtId="187" fontId="0" fillId="2" borderId="2" xfId="0" applyNumberFormat="1" applyFill="1" applyBorder="1" applyAlignment="1">
      <alignment horizontal="center" vertical="center"/>
    </xf>
    <xf numFmtId="187" fontId="0" fillId="2" borderId="18" xfId="0" applyNumberFormat="1" applyFill="1" applyBorder="1" applyAlignment="1">
      <alignment horizontal="center" vertical="center"/>
    </xf>
    <xf numFmtId="0" fontId="0" fillId="2" borderId="100" xfId="0" applyFill="1" applyBorder="1" applyAlignment="1">
      <alignment horizontal="left" vertical="center"/>
    </xf>
    <xf numFmtId="0" fontId="0" fillId="2" borderId="100" xfId="0" applyFill="1" applyBorder="1" applyAlignment="1">
      <alignment horizontal="center" vertical="center"/>
    </xf>
    <xf numFmtId="187" fontId="0" fillId="2" borderId="100" xfId="0" applyNumberFormat="1" applyFill="1" applyBorder="1" applyAlignment="1">
      <alignment horizontal="center" vertical="center"/>
    </xf>
    <xf numFmtId="0" fontId="0" fillId="2" borderId="101" xfId="0" applyFill="1" applyBorder="1" applyAlignment="1">
      <alignment horizontal="center" vertical="center"/>
    </xf>
    <xf numFmtId="0" fontId="0" fillId="2" borderId="0" xfId="0" applyFill="1" applyAlignment="1">
      <alignment horizontal="right" vertical="center"/>
    </xf>
    <xf numFmtId="187" fontId="21" fillId="5" borderId="69" xfId="0" applyNumberFormat="1" applyFont="1" applyFill="1" applyBorder="1" applyAlignment="1" applyProtection="1">
      <alignment horizontal="center" vertical="center"/>
      <protection locked="0"/>
    </xf>
    <xf numFmtId="187" fontId="32" fillId="5" borderId="0" xfId="0" applyNumberFormat="1" applyFont="1" applyFill="1">
      <alignment vertical="center"/>
    </xf>
    <xf numFmtId="187" fontId="32" fillId="0" borderId="0" xfId="0" applyNumberFormat="1" applyFont="1">
      <alignment vertical="center"/>
    </xf>
    <xf numFmtId="187" fontId="38" fillId="0" borderId="0" xfId="0" applyNumberFormat="1" applyFont="1">
      <alignment vertical="center"/>
    </xf>
    <xf numFmtId="195" fontId="32" fillId="2" borderId="0" xfId="0" applyNumberFormat="1" applyFont="1" applyFill="1">
      <alignment vertical="center"/>
    </xf>
    <xf numFmtId="196" fontId="21" fillId="5" borderId="58" xfId="0" applyNumberFormat="1" applyFont="1" applyFill="1" applyBorder="1" applyAlignment="1" applyProtection="1">
      <alignment horizontal="center" vertical="center"/>
      <protection locked="0"/>
    </xf>
    <xf numFmtId="196" fontId="21" fillId="5" borderId="64" xfId="0" applyNumberFormat="1" applyFont="1" applyFill="1" applyBorder="1" applyAlignment="1" applyProtection="1">
      <alignment horizontal="center" vertical="center"/>
      <protection locked="0"/>
    </xf>
    <xf numFmtId="196" fontId="21" fillId="5" borderId="70" xfId="0" applyNumberFormat="1" applyFont="1" applyFill="1" applyBorder="1" applyAlignment="1" applyProtection="1">
      <alignment horizontal="center" vertical="center"/>
      <protection locked="0"/>
    </xf>
    <xf numFmtId="1" fontId="21" fillId="5" borderId="58" xfId="0" applyNumberFormat="1" applyFont="1" applyFill="1" applyBorder="1" applyAlignment="1" applyProtection="1">
      <alignment horizontal="center" vertical="center"/>
      <protection locked="0"/>
    </xf>
    <xf numFmtId="1" fontId="21" fillId="5" borderId="64" xfId="0" applyNumberFormat="1" applyFont="1" applyFill="1" applyBorder="1" applyAlignment="1" applyProtection="1">
      <alignment horizontal="center" vertical="center"/>
      <protection locked="0"/>
    </xf>
    <xf numFmtId="1" fontId="21" fillId="5" borderId="70" xfId="0" applyNumberFormat="1" applyFont="1" applyFill="1" applyBorder="1" applyAlignment="1" applyProtection="1">
      <alignment horizontal="center" vertical="center"/>
      <protection locked="0"/>
    </xf>
    <xf numFmtId="200" fontId="21" fillId="5" borderId="59" xfId="0" applyNumberFormat="1" applyFont="1" applyFill="1" applyBorder="1" applyAlignment="1" applyProtection="1">
      <alignment horizontal="center" vertical="center"/>
      <protection locked="0"/>
    </xf>
    <xf numFmtId="200" fontId="21" fillId="5" borderId="65" xfId="0" applyNumberFormat="1" applyFont="1" applyFill="1" applyBorder="1" applyAlignment="1" applyProtection="1">
      <alignment horizontal="center" vertical="center"/>
      <protection locked="0"/>
    </xf>
    <xf numFmtId="200" fontId="21" fillId="5" borderId="71" xfId="0" applyNumberFormat="1" applyFont="1" applyFill="1" applyBorder="1" applyAlignment="1" applyProtection="1">
      <alignment horizontal="center" vertical="center"/>
      <protection locked="0"/>
    </xf>
    <xf numFmtId="183" fontId="18" fillId="2" borderId="0" xfId="1" applyNumberFormat="1" applyFont="1" applyFill="1" applyBorder="1" applyAlignment="1" applyProtection="1">
      <alignment horizontal="right" vertical="center"/>
    </xf>
    <xf numFmtId="2" fontId="9" fillId="2" borderId="6" xfId="0" applyNumberFormat="1" applyFont="1" applyFill="1" applyBorder="1" applyAlignment="1">
      <alignment horizontal="center" vertical="center"/>
    </xf>
    <xf numFmtId="185" fontId="0" fillId="2" borderId="0" xfId="0" applyNumberFormat="1" applyFill="1" applyProtection="1">
      <alignment vertical="center"/>
      <protection locked="0"/>
    </xf>
    <xf numFmtId="2" fontId="9" fillId="2" borderId="31" xfId="0" applyNumberFormat="1" applyFont="1" applyFill="1" applyBorder="1" applyAlignment="1">
      <alignment horizontal="center" vertical="center" wrapText="1"/>
    </xf>
    <xf numFmtId="197" fontId="16" fillId="2" borderId="39" xfId="0" applyNumberFormat="1" applyFont="1" applyFill="1" applyBorder="1" applyAlignment="1">
      <alignment horizontal="center" vertical="center"/>
    </xf>
    <xf numFmtId="40" fontId="9" fillId="2" borderId="31" xfId="0" applyNumberFormat="1" applyFont="1" applyFill="1" applyBorder="1" applyAlignment="1">
      <alignment horizontal="center" vertical="center" wrapText="1"/>
    </xf>
    <xf numFmtId="2" fontId="50" fillId="11" borderId="12" xfId="0" applyNumberFormat="1" applyFont="1" applyFill="1" applyBorder="1" applyAlignment="1">
      <alignment horizontal="center" vertical="center"/>
    </xf>
    <xf numFmtId="2" fontId="0" fillId="2" borderId="2" xfId="0" applyNumberFormat="1" applyFill="1" applyBorder="1">
      <alignment vertical="center"/>
    </xf>
    <xf numFmtId="0" fontId="0" fillId="2" borderId="5" xfId="0" applyFill="1" applyBorder="1" applyAlignment="1">
      <alignment horizontal="center" vertical="center"/>
    </xf>
    <xf numFmtId="182" fontId="8" fillId="5" borderId="4" xfId="0" applyNumberFormat="1" applyFont="1" applyFill="1" applyBorder="1" applyAlignment="1" applyProtection="1">
      <alignment horizontal="center" vertical="center"/>
      <protection locked="0"/>
    </xf>
    <xf numFmtId="180" fontId="20" fillId="2" borderId="6" xfId="0" applyNumberFormat="1" applyFont="1" applyFill="1" applyBorder="1">
      <alignment vertical="center"/>
    </xf>
    <xf numFmtId="0" fontId="62" fillId="2" borderId="0" xfId="0" applyFont="1" applyFill="1">
      <alignment vertical="center"/>
    </xf>
    <xf numFmtId="0" fontId="63" fillId="2" borderId="0" xfId="0" applyFont="1" applyFill="1">
      <alignment vertical="center"/>
    </xf>
    <xf numFmtId="196" fontId="0" fillId="2" borderId="2" xfId="0" applyNumberFormat="1" applyFill="1" applyBorder="1">
      <alignment vertical="center"/>
    </xf>
    <xf numFmtId="191" fontId="24" fillId="0" borderId="0" xfId="0" applyNumberFormat="1" applyFont="1">
      <alignment vertical="center"/>
    </xf>
    <xf numFmtId="0" fontId="0" fillId="2" borderId="4" xfId="0" applyFill="1" applyBorder="1" applyAlignment="1">
      <alignment horizontal="center" vertical="center" wrapText="1"/>
    </xf>
    <xf numFmtId="0" fontId="8" fillId="0" borderId="5" xfId="0" applyFont="1" applyBorder="1">
      <alignment vertical="center"/>
    </xf>
    <xf numFmtId="0" fontId="8" fillId="2" borderId="0" xfId="0" applyFont="1" applyFill="1" applyAlignment="1">
      <alignment horizontal="left" vertical="center"/>
    </xf>
    <xf numFmtId="202" fontId="20" fillId="2" borderId="6" xfId="0" applyNumberFormat="1" applyFont="1" applyFill="1" applyBorder="1">
      <alignment vertical="center"/>
    </xf>
    <xf numFmtId="0" fontId="49" fillId="2" borderId="0" xfId="0" applyFont="1" applyFill="1" applyAlignment="1">
      <alignment horizontal="center" vertical="center"/>
    </xf>
    <xf numFmtId="201" fontId="11" fillId="2" borderId="16" xfId="0" applyNumberFormat="1" applyFont="1" applyFill="1" applyBorder="1">
      <alignment vertical="center"/>
    </xf>
    <xf numFmtId="0" fontId="0" fillId="2" borderId="0" xfId="0" quotePrefix="1" applyFill="1" applyAlignment="1">
      <alignment horizontal="left" vertical="center"/>
    </xf>
    <xf numFmtId="1" fontId="8" fillId="5" borderId="4" xfId="0" applyNumberFormat="1" applyFont="1" applyFill="1" applyBorder="1" applyProtection="1">
      <alignment vertical="center"/>
      <protection locked="0"/>
    </xf>
    <xf numFmtId="196" fontId="8" fillId="5" borderId="4" xfId="0" applyNumberFormat="1" applyFont="1" applyFill="1" applyBorder="1" applyProtection="1">
      <alignment vertical="center"/>
      <protection locked="0"/>
    </xf>
    <xf numFmtId="0" fontId="0" fillId="2" borderId="104" xfId="0" applyFill="1" applyBorder="1" applyAlignment="1">
      <alignment horizontal="center" vertical="center" wrapText="1"/>
    </xf>
    <xf numFmtId="187" fontId="0" fillId="5" borderId="4" xfId="0" applyNumberFormat="1" applyFill="1" applyBorder="1" applyAlignment="1" applyProtection="1">
      <alignment horizontal="center" vertical="center"/>
      <protection locked="0"/>
    </xf>
    <xf numFmtId="182" fontId="0" fillId="3" borderId="105" xfId="0" applyNumberFormat="1" applyFill="1" applyBorder="1" applyAlignment="1">
      <alignment horizontal="center" vertical="center"/>
    </xf>
    <xf numFmtId="187" fontId="0" fillId="2" borderId="4" xfId="0" applyNumberFormat="1" applyFill="1" applyBorder="1" applyAlignment="1">
      <alignment horizontal="center" vertical="center"/>
    </xf>
    <xf numFmtId="0" fontId="0" fillId="2" borderId="20" xfId="0" applyFill="1" applyBorder="1" applyAlignment="1">
      <alignment horizontal="center" vertical="center"/>
    </xf>
    <xf numFmtId="0" fontId="0" fillId="2" borderId="18" xfId="0" applyFill="1" applyBorder="1" applyAlignment="1">
      <alignment horizontal="center" vertical="center"/>
    </xf>
    <xf numFmtId="187" fontId="0" fillId="0" borderId="2" xfId="0" applyNumberFormat="1" applyBorder="1">
      <alignment vertical="center"/>
    </xf>
    <xf numFmtId="187" fontId="0" fillId="0" borderId="0" xfId="0" applyNumberFormat="1">
      <alignment vertical="center"/>
    </xf>
    <xf numFmtId="196" fontId="0" fillId="0" borderId="0" xfId="0" applyNumberFormat="1">
      <alignment vertical="center"/>
    </xf>
    <xf numFmtId="198" fontId="0" fillId="0" borderId="2" xfId="0" applyNumberFormat="1" applyBorder="1">
      <alignment vertical="center"/>
    </xf>
    <xf numFmtId="0" fontId="0" fillId="2" borderId="47" xfId="0" applyFill="1" applyBorder="1" applyAlignment="1">
      <alignment horizontal="left" vertical="center"/>
    </xf>
    <xf numFmtId="0" fontId="0" fillId="2" borderId="3" xfId="0" applyFill="1" applyBorder="1" applyAlignment="1">
      <alignment horizontal="left" vertical="center"/>
    </xf>
    <xf numFmtId="187" fontId="0" fillId="2" borderId="3" xfId="0" applyNumberFormat="1" applyFill="1" applyBorder="1" applyAlignment="1">
      <alignment horizontal="center" vertical="center"/>
    </xf>
    <xf numFmtId="187" fontId="0" fillId="2" borderId="10" xfId="0" applyNumberFormat="1" applyFill="1" applyBorder="1" applyAlignment="1">
      <alignment horizontal="center" vertical="center"/>
    </xf>
    <xf numFmtId="187" fontId="0" fillId="2" borderId="106" xfId="0" applyNumberFormat="1" applyFill="1" applyBorder="1" applyAlignment="1">
      <alignment horizontal="center" vertical="center"/>
    </xf>
    <xf numFmtId="187" fontId="0" fillId="2" borderId="26" xfId="0" applyNumberFormat="1" applyFill="1" applyBorder="1" applyAlignment="1">
      <alignment horizontal="center" vertical="center" wrapText="1"/>
    </xf>
    <xf numFmtId="187" fontId="0" fillId="2" borderId="103" xfId="0" applyNumberFormat="1" applyFill="1" applyBorder="1" applyAlignment="1">
      <alignment horizontal="center" vertical="center" wrapText="1"/>
    </xf>
    <xf numFmtId="0" fontId="24" fillId="2" borderId="2" xfId="0" applyFont="1" applyFill="1" applyBorder="1" applyAlignment="1">
      <alignment horizontal="left" vertical="center"/>
    </xf>
    <xf numFmtId="0" fontId="24" fillId="3" borderId="2" xfId="0" applyFont="1" applyFill="1" applyBorder="1" applyAlignment="1">
      <alignment horizontal="center" vertical="center"/>
    </xf>
    <xf numFmtId="0" fontId="24" fillId="3" borderId="2" xfId="0" applyFont="1" applyFill="1" applyBorder="1" applyAlignment="1">
      <alignment horizontal="center" vertical="center" wrapText="1"/>
    </xf>
    <xf numFmtId="2" fontId="24" fillId="5" borderId="2" xfId="0" applyNumberFormat="1" applyFont="1" applyFill="1" applyBorder="1" applyAlignment="1" applyProtection="1">
      <alignment horizontal="center" vertical="center"/>
      <protection locked="0"/>
    </xf>
    <xf numFmtId="185" fontId="26" fillId="2" borderId="20" xfId="0" applyNumberFormat="1" applyFont="1" applyFill="1" applyBorder="1" applyAlignment="1">
      <alignment horizontal="center" vertical="center"/>
    </xf>
    <xf numFmtId="185" fontId="26" fillId="2" borderId="21" xfId="0" applyNumberFormat="1" applyFont="1" applyFill="1" applyBorder="1" applyAlignment="1">
      <alignment horizontal="center" vertical="center"/>
    </xf>
    <xf numFmtId="0" fontId="26" fillId="2" borderId="15" xfId="0" applyFont="1" applyFill="1" applyBorder="1" applyAlignment="1">
      <alignment horizontal="center" vertical="center" textRotation="255" wrapText="1"/>
    </xf>
    <xf numFmtId="0" fontId="26" fillId="2" borderId="3" xfId="0" applyFont="1" applyFill="1" applyBorder="1" applyAlignment="1">
      <alignment horizontal="center" vertical="center" textRotation="255" wrapText="1"/>
    </xf>
    <xf numFmtId="0" fontId="26" fillId="2" borderId="1" xfId="0" applyFont="1" applyFill="1" applyBorder="1" applyAlignment="1">
      <alignment horizontal="center" vertical="center" textRotation="255" wrapText="1"/>
    </xf>
    <xf numFmtId="0" fontId="26" fillId="2" borderId="7" xfId="0" applyFont="1" applyFill="1" applyBorder="1" applyAlignment="1">
      <alignment horizontal="center" vertical="center" textRotation="255" wrapText="1"/>
    </xf>
    <xf numFmtId="0" fontId="26" fillId="2" borderId="10" xfId="0" applyFont="1" applyFill="1" applyBorder="1" applyAlignment="1">
      <alignment horizontal="center" vertical="center" textRotation="255" wrapText="1"/>
    </xf>
    <xf numFmtId="0" fontId="26" fillId="2" borderId="13" xfId="0" applyFont="1" applyFill="1" applyBorder="1" applyAlignment="1">
      <alignment horizontal="center" vertical="center" textRotation="255" wrapText="1"/>
    </xf>
    <xf numFmtId="0" fontId="42" fillId="2" borderId="1" xfId="0" applyFont="1" applyFill="1" applyBorder="1" applyAlignment="1">
      <alignment horizontal="center" vertical="center" wrapText="1"/>
    </xf>
    <xf numFmtId="0" fontId="42" fillId="2" borderId="2" xfId="0" applyFont="1" applyFill="1" applyBorder="1" applyAlignment="1">
      <alignment horizontal="center" vertical="center" wrapText="1"/>
    </xf>
    <xf numFmtId="0" fontId="26" fillId="2" borderId="1" xfId="0" applyFont="1" applyFill="1" applyBorder="1" applyAlignment="1">
      <alignment horizontal="center" vertical="center"/>
    </xf>
    <xf numFmtId="0" fontId="26" fillId="2" borderId="24" xfId="0" applyFont="1" applyFill="1" applyBorder="1" applyAlignment="1">
      <alignment horizontal="center" vertical="center"/>
    </xf>
    <xf numFmtId="0" fontId="26" fillId="2" borderId="2" xfId="0" applyFont="1" applyFill="1" applyBorder="1" applyAlignment="1">
      <alignment horizontal="center" vertical="center"/>
    </xf>
    <xf numFmtId="0" fontId="26" fillId="2" borderId="18" xfId="0" applyFont="1" applyFill="1" applyBorder="1" applyAlignment="1">
      <alignment horizontal="center" vertical="center"/>
    </xf>
    <xf numFmtId="0" fontId="26" fillId="2" borderId="18" xfId="0" applyFont="1" applyFill="1" applyBorder="1" applyAlignment="1">
      <alignment horizontal="center" vertical="center" textRotation="255" wrapText="1"/>
    </xf>
    <xf numFmtId="0" fontId="26" fillId="2" borderId="2" xfId="0" applyFont="1" applyFill="1" applyBorder="1" applyAlignment="1">
      <alignment horizontal="center" vertical="center" textRotation="255" wrapText="1"/>
    </xf>
    <xf numFmtId="0" fontId="26" fillId="2" borderId="85" xfId="0" applyFont="1" applyFill="1" applyBorder="1" applyAlignment="1">
      <alignment horizontal="center" vertical="center"/>
    </xf>
    <xf numFmtId="0" fontId="26" fillId="2" borderId="31" xfId="0" applyFont="1" applyFill="1" applyBorder="1" applyAlignment="1">
      <alignment horizontal="center" vertical="center"/>
    </xf>
    <xf numFmtId="0" fontId="26" fillId="2" borderId="32" xfId="0" applyFont="1" applyFill="1" applyBorder="1" applyAlignment="1">
      <alignment horizontal="center" vertical="center"/>
    </xf>
    <xf numFmtId="0" fontId="26" fillId="2" borderId="86" xfId="0" applyFont="1" applyFill="1" applyBorder="1" applyAlignment="1">
      <alignment horizontal="center" vertical="center"/>
    </xf>
    <xf numFmtId="0" fontId="26" fillId="2" borderId="12" xfId="0" applyFont="1" applyFill="1" applyBorder="1" applyAlignment="1">
      <alignment horizontal="center" vertical="center"/>
    </xf>
    <xf numFmtId="0" fontId="26" fillId="2" borderId="33" xfId="0" applyFont="1" applyFill="1" applyBorder="1" applyAlignment="1">
      <alignment horizontal="center" vertical="center"/>
    </xf>
    <xf numFmtId="0" fontId="26" fillId="2" borderId="30" xfId="0" applyFont="1" applyFill="1" applyBorder="1" applyAlignment="1">
      <alignment horizontal="center" vertical="center" wrapText="1"/>
    </xf>
    <xf numFmtId="0" fontId="26" fillId="2" borderId="31" xfId="0" applyFont="1" applyFill="1" applyBorder="1" applyAlignment="1">
      <alignment horizontal="center" vertical="center" wrapText="1"/>
    </xf>
    <xf numFmtId="0" fontId="26" fillId="2" borderId="13"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6" fillId="2" borderId="88" xfId="0" applyFont="1" applyFill="1" applyBorder="1" applyAlignment="1">
      <alignment horizontal="center" vertical="center" textRotation="255" wrapText="1"/>
    </xf>
    <xf numFmtId="185" fontId="0" fillId="2" borderId="2" xfId="0" applyNumberFormat="1" applyFill="1" applyBorder="1" applyAlignment="1">
      <alignment horizontal="center" vertical="center"/>
    </xf>
    <xf numFmtId="0" fontId="0" fillId="2" borderId="2" xfId="0" applyFill="1" applyBorder="1" applyAlignment="1">
      <alignment horizontal="center" vertical="center"/>
    </xf>
    <xf numFmtId="0" fontId="26" fillId="3" borderId="83" xfId="0" applyFont="1" applyFill="1" applyBorder="1" applyAlignment="1">
      <alignment horizontal="center" vertical="center" textRotation="255" wrapText="1"/>
    </xf>
    <xf numFmtId="0" fontId="26" fillId="3" borderId="18" xfId="0" applyFont="1" applyFill="1" applyBorder="1" applyAlignment="1">
      <alignment horizontal="center" vertical="center" textRotation="255" wrapText="1"/>
    </xf>
    <xf numFmtId="0" fontId="26" fillId="3" borderId="82" xfId="0" applyFont="1" applyFill="1" applyBorder="1" applyAlignment="1">
      <alignment horizontal="center" vertical="center" textRotation="255" wrapText="1"/>
    </xf>
    <xf numFmtId="0" fontId="26" fillId="3" borderId="17" xfId="0" applyFont="1" applyFill="1" applyBorder="1" applyAlignment="1">
      <alignment horizontal="center" vertical="center" textRotation="255" wrapText="1"/>
    </xf>
    <xf numFmtId="185" fontId="26" fillId="2" borderId="28" xfId="0" applyNumberFormat="1" applyFont="1" applyFill="1" applyBorder="1" applyAlignment="1">
      <alignment horizontal="center" vertical="center"/>
    </xf>
    <xf numFmtId="185" fontId="26" fillId="2" borderId="22" xfId="0" applyNumberFormat="1" applyFont="1" applyFill="1" applyBorder="1" applyAlignment="1">
      <alignment horizontal="center" vertical="center"/>
    </xf>
    <xf numFmtId="0" fontId="45" fillId="2" borderId="36" xfId="0" applyFont="1" applyFill="1" applyBorder="1" applyAlignment="1">
      <alignment horizontal="center" vertical="center" wrapText="1"/>
    </xf>
    <xf numFmtId="0" fontId="45" fillId="2" borderId="8" xfId="0" applyFont="1" applyFill="1" applyBorder="1" applyAlignment="1">
      <alignment horizontal="center" vertical="center" wrapText="1"/>
    </xf>
    <xf numFmtId="0" fontId="45" fillId="2" borderId="94" xfId="0" applyFont="1" applyFill="1" applyBorder="1" applyAlignment="1">
      <alignment horizontal="center" vertical="center" wrapText="1"/>
    </xf>
    <xf numFmtId="0" fontId="45" fillId="2" borderId="27" xfId="0" applyFont="1" applyFill="1" applyBorder="1" applyAlignment="1">
      <alignment horizontal="center" vertical="center" wrapText="1"/>
    </xf>
    <xf numFmtId="0" fontId="45" fillId="2" borderId="0" xfId="0" applyFont="1" applyFill="1" applyAlignment="1">
      <alignment horizontal="center" vertical="center" wrapText="1"/>
    </xf>
    <xf numFmtId="0" fontId="45" fillId="2" borderId="35" xfId="0" applyFont="1" applyFill="1" applyBorder="1" applyAlignment="1">
      <alignment horizontal="center" vertical="center" wrapText="1"/>
    </xf>
    <xf numFmtId="0" fontId="45" fillId="2" borderId="95" xfId="0" applyFont="1" applyFill="1" applyBorder="1" applyAlignment="1">
      <alignment horizontal="center" vertical="center" wrapText="1"/>
    </xf>
    <xf numFmtId="0" fontId="45" fillId="2" borderId="96" xfId="0" applyFont="1" applyFill="1" applyBorder="1" applyAlignment="1">
      <alignment horizontal="center" vertical="center" wrapText="1"/>
    </xf>
    <xf numFmtId="0" fontId="45" fillId="2" borderId="97" xfId="0" applyFont="1" applyFill="1" applyBorder="1" applyAlignment="1">
      <alignment horizontal="center" vertical="center" wrapText="1"/>
    </xf>
    <xf numFmtId="0" fontId="43" fillId="3" borderId="91" xfId="0" applyFont="1" applyFill="1" applyBorder="1" applyAlignment="1">
      <alignment horizontal="center" vertical="center"/>
    </xf>
    <xf numFmtId="0" fontId="43" fillId="3" borderId="92" xfId="0" applyFont="1" applyFill="1" applyBorder="1" applyAlignment="1">
      <alignment horizontal="center" vertical="center"/>
    </xf>
    <xf numFmtId="0" fontId="43" fillId="3" borderId="93" xfId="0" applyFont="1" applyFill="1" applyBorder="1" applyAlignment="1">
      <alignment horizontal="center" vertical="center"/>
    </xf>
    <xf numFmtId="0" fontId="43" fillId="7" borderId="89" xfId="0" applyFont="1" applyFill="1" applyBorder="1" applyAlignment="1">
      <alignment horizontal="center" vertical="center"/>
    </xf>
    <xf numFmtId="0" fontId="43" fillId="7" borderId="6" xfId="0" applyFont="1" applyFill="1" applyBorder="1" applyAlignment="1">
      <alignment horizontal="center" vertical="center"/>
    </xf>
    <xf numFmtId="0" fontId="43" fillId="7" borderId="90" xfId="0" applyFont="1" applyFill="1" applyBorder="1" applyAlignment="1">
      <alignment horizontal="center" vertical="center"/>
    </xf>
    <xf numFmtId="0" fontId="25" fillId="4" borderId="25" xfId="0" applyFont="1" applyFill="1" applyBorder="1" applyAlignment="1">
      <alignment horizontal="center" vertical="center"/>
    </xf>
    <xf numFmtId="0" fontId="25" fillId="4" borderId="29" xfId="0" applyFont="1" applyFill="1" applyBorder="1" applyAlignment="1">
      <alignment horizontal="center" vertical="center"/>
    </xf>
    <xf numFmtId="0" fontId="25" fillId="4" borderId="26" xfId="0" applyFont="1" applyFill="1" applyBorder="1" applyAlignment="1">
      <alignment horizontal="center" vertical="center"/>
    </xf>
    <xf numFmtId="0" fontId="25" fillId="4" borderId="84" xfId="0" applyFont="1" applyFill="1" applyBorder="1" applyAlignment="1">
      <alignment horizontal="center" vertical="center"/>
    </xf>
    <xf numFmtId="0" fontId="26" fillId="2" borderId="23" xfId="0" applyFont="1" applyFill="1" applyBorder="1" applyAlignment="1">
      <alignment horizontal="center" vertical="center" wrapText="1"/>
    </xf>
    <xf numFmtId="0" fontId="26" fillId="2" borderId="17" xfId="0" applyFont="1" applyFill="1" applyBorder="1" applyAlignment="1">
      <alignment horizontal="center" vertical="center"/>
    </xf>
    <xf numFmtId="0" fontId="26" fillId="2" borderId="87" xfId="0" applyFont="1" applyFill="1" applyBorder="1" applyAlignment="1">
      <alignment horizontal="center" vertical="center"/>
    </xf>
    <xf numFmtId="0" fontId="26" fillId="2" borderId="88" xfId="0" applyFont="1" applyFill="1" applyBorder="1" applyAlignment="1">
      <alignment horizontal="center" vertical="center"/>
    </xf>
    <xf numFmtId="0" fontId="9" fillId="11" borderId="2" xfId="0" applyFont="1" applyFill="1" applyBorder="1" applyAlignment="1">
      <alignment horizontal="center" vertical="center" wrapText="1"/>
    </xf>
    <xf numFmtId="0" fontId="0" fillId="5" borderId="2" xfId="0" applyFill="1" applyBorder="1" applyAlignment="1" applyProtection="1">
      <alignment horizontal="center" vertical="center" wrapText="1"/>
      <protection locked="0"/>
    </xf>
    <xf numFmtId="0" fontId="0" fillId="6" borderId="2" xfId="0" applyFill="1" applyBorder="1" applyAlignment="1">
      <alignment horizontal="center" vertical="center" wrapText="1"/>
    </xf>
    <xf numFmtId="0" fontId="0" fillId="6" borderId="2" xfId="0" applyFill="1" applyBorder="1" applyAlignment="1">
      <alignment horizontal="center" vertical="center"/>
    </xf>
    <xf numFmtId="0" fontId="0" fillId="8" borderId="4" xfId="0" applyFill="1" applyBorder="1" applyAlignment="1">
      <alignment horizontal="center" vertical="center"/>
    </xf>
    <xf numFmtId="0" fontId="0" fillId="8" borderId="6" xfId="0" applyFill="1" applyBorder="1" applyAlignment="1">
      <alignment horizontal="center" vertical="center"/>
    </xf>
    <xf numFmtId="0" fontId="0" fillId="8" borderId="5" xfId="0" applyFill="1" applyBorder="1" applyAlignment="1">
      <alignment horizontal="center" vertical="center"/>
    </xf>
    <xf numFmtId="0" fontId="46" fillId="5" borderId="2" xfId="0" applyFont="1" applyFill="1" applyBorder="1" applyAlignment="1" applyProtection="1">
      <alignment horizontal="center" vertical="center"/>
      <protection locked="0"/>
    </xf>
    <xf numFmtId="0" fontId="24" fillId="2" borderId="0" xfId="0" applyFont="1" applyFill="1" applyAlignment="1">
      <alignment horizontal="center" vertical="center" wrapText="1"/>
    </xf>
    <xf numFmtId="0" fontId="0" fillId="8" borderId="2" xfId="0" applyFill="1" applyBorder="1" applyAlignment="1">
      <alignment horizontal="center" vertical="center" wrapText="1"/>
    </xf>
    <xf numFmtId="0" fontId="24" fillId="2" borderId="0" xfId="0" applyFont="1" applyFill="1" applyAlignment="1">
      <alignment horizontal="center" vertical="center"/>
    </xf>
    <xf numFmtId="0" fontId="0" fillId="9" borderId="4" xfId="0" applyFill="1" applyBorder="1" applyAlignment="1">
      <alignment horizontal="center" vertical="center"/>
    </xf>
    <xf numFmtId="0" fontId="0" fillId="9" borderId="5" xfId="0" applyFill="1" applyBorder="1" applyAlignment="1">
      <alignment horizontal="center" vertical="center"/>
    </xf>
    <xf numFmtId="0" fontId="0" fillId="8" borderId="2" xfId="0" applyFill="1" applyBorder="1" applyAlignment="1">
      <alignment horizontal="center" vertical="center"/>
    </xf>
    <xf numFmtId="0" fontId="0" fillId="5" borderId="2" xfId="0" applyFill="1" applyBorder="1" applyAlignment="1" applyProtection="1">
      <alignment horizontal="center" vertical="center"/>
      <protection locked="0"/>
    </xf>
    <xf numFmtId="0" fontId="46" fillId="2" borderId="0" xfId="0" applyFont="1" applyFill="1" applyAlignment="1">
      <alignment horizontal="left" vertical="top" wrapText="1"/>
    </xf>
    <xf numFmtId="197" fontId="41" fillId="11" borderId="15" xfId="0" applyNumberFormat="1" applyFont="1" applyFill="1" applyBorder="1" applyAlignment="1">
      <alignment horizontal="center" vertical="center"/>
    </xf>
    <xf numFmtId="197" fontId="41" fillId="11" borderId="3" xfId="0" applyNumberFormat="1" applyFont="1" applyFill="1" applyBorder="1" applyAlignment="1">
      <alignment horizontal="center" vertical="center"/>
    </xf>
    <xf numFmtId="2" fontId="41" fillId="11" borderId="7" xfId="0" applyNumberFormat="1" applyFont="1" applyFill="1" applyBorder="1" applyAlignment="1">
      <alignment horizontal="center" vertical="center"/>
    </xf>
    <xf numFmtId="2" fontId="41" fillId="11" borderId="9" xfId="0" applyNumberFormat="1" applyFont="1" applyFill="1" applyBorder="1" applyAlignment="1">
      <alignment horizontal="center" vertical="center"/>
    </xf>
    <xf numFmtId="2" fontId="41" fillId="11" borderId="10" xfId="0" applyNumberFormat="1" applyFont="1" applyFill="1" applyBorder="1" applyAlignment="1">
      <alignment horizontal="center" vertical="center"/>
    </xf>
    <xf numFmtId="2" fontId="41" fillId="11" borderId="11" xfId="0" applyNumberFormat="1" applyFont="1" applyFill="1" applyBorder="1" applyAlignment="1">
      <alignment horizontal="center" vertical="center"/>
    </xf>
    <xf numFmtId="0" fontId="34" fillId="10" borderId="34" xfId="0" applyFont="1" applyFill="1" applyBorder="1" applyAlignment="1">
      <alignment horizontal="center" vertical="center" wrapText="1"/>
    </xf>
    <xf numFmtId="0" fontId="34" fillId="10" borderId="27" xfId="0" applyFont="1" applyFill="1" applyBorder="1" applyAlignment="1">
      <alignment horizontal="center" vertical="center"/>
    </xf>
    <xf numFmtId="0" fontId="0" fillId="0" borderId="27" xfId="0" applyBorder="1" applyAlignment="1">
      <alignment horizontal="center" vertical="center"/>
    </xf>
    <xf numFmtId="0" fontId="21" fillId="10" borderId="79" xfId="0" applyFont="1" applyFill="1" applyBorder="1" applyAlignment="1">
      <alignment horizontal="center" vertical="center" wrapText="1"/>
    </xf>
    <xf numFmtId="0" fontId="21" fillId="10" borderId="81" xfId="0" applyFont="1" applyFill="1" applyBorder="1" applyAlignment="1">
      <alignment horizontal="center" vertical="center" wrapText="1"/>
    </xf>
    <xf numFmtId="0" fontId="21" fillId="10" borderId="54" xfId="0" applyFont="1" applyFill="1" applyBorder="1" applyAlignment="1">
      <alignment horizontal="center" vertical="center" wrapText="1"/>
    </xf>
    <xf numFmtId="0" fontId="21" fillId="10" borderId="10" xfId="0" applyFont="1" applyFill="1" applyBorder="1" applyAlignment="1">
      <alignment horizontal="center" vertical="center"/>
    </xf>
    <xf numFmtId="0" fontId="21" fillId="10" borderId="13" xfId="0" applyFont="1" applyFill="1" applyBorder="1" applyAlignment="1">
      <alignment horizontal="center" vertical="center"/>
    </xf>
    <xf numFmtId="0" fontId="21" fillId="10" borderId="48" xfId="0" applyFont="1" applyFill="1" applyBorder="1" applyAlignment="1">
      <alignment horizontal="center" vertical="center" wrapText="1"/>
    </xf>
    <xf numFmtId="0" fontId="21" fillId="10" borderId="53" xfId="0" applyFont="1" applyFill="1" applyBorder="1" applyAlignment="1">
      <alignment horizontal="center" vertical="center"/>
    </xf>
    <xf numFmtId="0" fontId="21" fillId="10" borderId="75" xfId="0" applyFont="1" applyFill="1" applyBorder="1" applyAlignment="1">
      <alignment horizontal="center" vertical="center" wrapText="1"/>
    </xf>
    <xf numFmtId="0" fontId="21" fillId="10" borderId="80" xfId="0" applyFont="1" applyFill="1" applyBorder="1" applyAlignment="1">
      <alignment horizontal="center" vertical="center"/>
    </xf>
    <xf numFmtId="0" fontId="21" fillId="10" borderId="55" xfId="0" applyFont="1" applyFill="1" applyBorder="1" applyAlignment="1">
      <alignment horizontal="center" vertical="center"/>
    </xf>
    <xf numFmtId="0" fontId="34" fillId="10" borderId="74" xfId="0" applyFont="1" applyFill="1" applyBorder="1" applyAlignment="1">
      <alignment horizontal="center" vertical="center"/>
    </xf>
    <xf numFmtId="0" fontId="34" fillId="10" borderId="47" xfId="0" applyFont="1" applyFill="1" applyBorder="1" applyAlignment="1">
      <alignment horizontal="center" vertical="center"/>
    </xf>
    <xf numFmtId="0" fontId="34" fillId="10" borderId="76" xfId="0" applyFont="1" applyFill="1" applyBorder="1" applyAlignment="1">
      <alignment horizontal="center" vertical="center"/>
    </xf>
    <xf numFmtId="0" fontId="21" fillId="10" borderId="42" xfId="0" applyFont="1" applyFill="1" applyBorder="1" applyAlignment="1">
      <alignment horizontal="center" vertical="center" wrapText="1"/>
    </xf>
    <xf numFmtId="0" fontId="21" fillId="10" borderId="43" xfId="0" applyFont="1" applyFill="1" applyBorder="1" applyAlignment="1">
      <alignment horizontal="center" vertical="center" wrapText="1"/>
    </xf>
    <xf numFmtId="0" fontId="21" fillId="10" borderId="45" xfId="0" applyFont="1" applyFill="1" applyBorder="1" applyAlignment="1">
      <alignment horizontal="center" vertical="center" wrapText="1"/>
    </xf>
    <xf numFmtId="0" fontId="21" fillId="10" borderId="77" xfId="0" applyFont="1" applyFill="1" applyBorder="1" applyAlignment="1">
      <alignment horizontal="center" vertical="center"/>
    </xf>
    <xf numFmtId="0" fontId="21" fillId="10" borderId="45" xfId="0" applyFont="1" applyFill="1" applyBorder="1" applyAlignment="1">
      <alignment horizontal="center" vertical="center"/>
    </xf>
    <xf numFmtId="0" fontId="21" fillId="10" borderId="46" xfId="0" applyFont="1" applyFill="1" applyBorder="1" applyAlignment="1">
      <alignment horizontal="center" vertical="center"/>
    </xf>
    <xf numFmtId="0" fontId="21" fillId="10" borderId="51" xfId="0" applyFont="1" applyFill="1" applyBorder="1" applyAlignment="1">
      <alignment horizontal="center" vertical="center" wrapText="1"/>
    </xf>
    <xf numFmtId="0" fontId="21" fillId="10" borderId="7" xfId="0" applyFont="1" applyFill="1" applyBorder="1" applyAlignment="1">
      <alignment horizontal="center" vertical="center" wrapText="1"/>
    </xf>
    <xf numFmtId="0" fontId="21" fillId="10" borderId="52" xfId="0" applyFont="1" applyFill="1" applyBorder="1" applyAlignment="1">
      <alignment horizontal="center" vertical="center" wrapText="1"/>
    </xf>
    <xf numFmtId="0" fontId="21" fillId="10" borderId="30" xfId="0" applyFont="1" applyFill="1" applyBorder="1" applyAlignment="1">
      <alignment horizontal="center" vertical="center" wrapText="1"/>
    </xf>
    <xf numFmtId="0" fontId="21" fillId="10" borderId="32" xfId="0" applyFont="1" applyFill="1" applyBorder="1" applyAlignment="1">
      <alignment horizontal="center" vertical="center" wrapText="1"/>
    </xf>
    <xf numFmtId="183" fontId="18" fillId="2" borderId="0" xfId="1" applyNumberFormat="1" applyFont="1" applyFill="1" applyBorder="1" applyAlignment="1" applyProtection="1">
      <alignment horizontal="right" vertical="center"/>
    </xf>
    <xf numFmtId="0" fontId="34" fillId="10" borderId="41" xfId="0" applyFont="1" applyFill="1" applyBorder="1" applyAlignment="1">
      <alignment horizontal="center" vertical="center"/>
    </xf>
    <xf numFmtId="0" fontId="0" fillId="0" borderId="47" xfId="0" applyBorder="1" applyAlignment="1">
      <alignment horizontal="center" vertical="center"/>
    </xf>
    <xf numFmtId="0" fontId="21" fillId="10" borderId="44" xfId="0" applyFont="1" applyFill="1" applyBorder="1" applyAlignment="1">
      <alignment horizontal="center" vertical="center" wrapText="1"/>
    </xf>
    <xf numFmtId="0" fontId="21" fillId="10" borderId="48" xfId="0" applyFont="1" applyFill="1" applyBorder="1" applyAlignment="1">
      <alignment horizontal="center" vertical="center"/>
    </xf>
    <xf numFmtId="0" fontId="0" fillId="0" borderId="53" xfId="0" applyBorder="1" applyAlignment="1">
      <alignment horizontal="center" vertical="center"/>
    </xf>
    <xf numFmtId="0" fontId="0" fillId="2" borderId="99" xfId="0" applyFill="1" applyBorder="1" applyAlignment="1">
      <alignment horizontal="center" vertical="center"/>
    </xf>
    <xf numFmtId="0" fontId="0" fillId="2" borderId="83" xfId="0" applyFill="1" applyBorder="1" applyAlignment="1">
      <alignment horizontal="center" vertical="center"/>
    </xf>
    <xf numFmtId="0" fontId="0" fillId="2" borderId="38" xfId="0" applyFill="1" applyBorder="1" applyAlignment="1">
      <alignment horizontal="center" vertical="center"/>
    </xf>
    <xf numFmtId="0" fontId="0" fillId="2" borderId="29" xfId="0" applyFill="1" applyBorder="1" applyAlignment="1">
      <alignment horizontal="center" vertical="center"/>
    </xf>
    <xf numFmtId="0" fontId="0" fillId="2" borderId="17" xfId="0" applyFill="1" applyBorder="1" applyAlignment="1">
      <alignment horizontal="left" vertical="center"/>
    </xf>
    <xf numFmtId="0" fontId="0" fillId="2" borderId="19" xfId="0" applyFill="1" applyBorder="1" applyAlignment="1">
      <alignment horizontal="left" vertical="center"/>
    </xf>
    <xf numFmtId="0" fontId="0" fillId="2" borderId="82" xfId="0" applyFill="1" applyBorder="1" applyAlignment="1">
      <alignment horizontal="left" vertical="center"/>
    </xf>
    <xf numFmtId="0" fontId="0" fillId="2" borderId="99" xfId="0" applyFill="1" applyBorder="1" applyAlignment="1">
      <alignment horizontal="left" vertical="center"/>
    </xf>
    <xf numFmtId="0" fontId="0" fillId="2" borderId="2" xfId="0" applyFill="1" applyBorder="1" applyAlignment="1">
      <alignment horizontal="left" vertical="center"/>
    </xf>
    <xf numFmtId="176" fontId="16" fillId="5" borderId="2" xfId="0" applyNumberFormat="1" applyFont="1" applyFill="1" applyBorder="1" applyAlignment="1" applyProtection="1">
      <alignment horizontal="center" vertical="center"/>
      <protection locked="0"/>
    </xf>
    <xf numFmtId="181" fontId="20" fillId="2" borderId="0" xfId="0" applyNumberFormat="1" applyFont="1" applyFill="1" applyAlignment="1">
      <alignment horizontal="left" vertical="center"/>
    </xf>
    <xf numFmtId="0" fontId="8" fillId="2" borderId="16" xfId="0" applyFont="1" applyFill="1" applyBorder="1" applyAlignment="1">
      <alignment horizontal="right" vertical="center"/>
    </xf>
    <xf numFmtId="0" fontId="0" fillId="0" borderId="2" xfId="0" applyBorder="1" applyAlignment="1">
      <alignment horizontal="center" vertical="center"/>
    </xf>
    <xf numFmtId="0" fontId="17" fillId="3" borderId="15" xfId="0" applyFont="1" applyFill="1" applyBorder="1" applyAlignment="1">
      <alignment horizontal="center" vertical="center"/>
    </xf>
    <xf numFmtId="0" fontId="17" fillId="3" borderId="1" xfId="0" applyFont="1" applyFill="1" applyBorder="1" applyAlignment="1">
      <alignment horizontal="center" vertical="center"/>
    </xf>
    <xf numFmtId="0" fontId="14" fillId="2" borderId="0" xfId="0" applyFont="1" applyFill="1" applyAlignment="1">
      <alignment horizontal="left" vertical="top" wrapText="1"/>
    </xf>
    <xf numFmtId="0" fontId="14" fillId="2" borderId="0" xfId="0" applyFont="1" applyFill="1" applyAlignment="1">
      <alignment horizontal="left" vertical="top"/>
    </xf>
    <xf numFmtId="0" fontId="9" fillId="2" borderId="0" xfId="0" applyFont="1" applyFill="1" applyAlignment="1">
      <alignment horizontal="center" vertical="center"/>
    </xf>
    <xf numFmtId="0" fontId="9" fillId="2" borderId="4"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5" xfId="0" applyFont="1" applyFill="1" applyBorder="1" applyAlignment="1">
      <alignment horizontal="center" vertical="center"/>
    </xf>
    <xf numFmtId="182" fontId="9" fillId="2" borderId="0" xfId="0" applyNumberFormat="1" applyFont="1" applyFill="1" applyAlignment="1">
      <alignment horizontal="left" vertical="center"/>
    </xf>
    <xf numFmtId="0" fontId="14" fillId="2" borderId="0" xfId="0" applyFont="1" applyFill="1" applyAlignment="1">
      <alignment horizontal="left" vertical="center"/>
    </xf>
    <xf numFmtId="0" fontId="9" fillId="2" borderId="0" xfId="0" applyFont="1" applyFill="1" applyAlignment="1">
      <alignment horizontal="left" wrapText="1"/>
    </xf>
    <xf numFmtId="0" fontId="51" fillId="2"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6" fillId="2" borderId="83" xfId="0" applyFont="1" applyFill="1" applyBorder="1" applyAlignment="1">
      <alignment horizontal="center" vertical="center" textRotation="255" wrapText="1"/>
    </xf>
    <xf numFmtId="0" fontId="25" fillId="2" borderId="25" xfId="0" applyFont="1" applyFill="1" applyBorder="1" applyAlignment="1">
      <alignment horizontal="center" vertical="center"/>
    </xf>
    <xf numFmtId="0" fontId="25" fillId="2" borderId="29" xfId="0" applyFont="1" applyFill="1" applyBorder="1" applyAlignment="1">
      <alignment horizontal="center" vertical="center"/>
    </xf>
    <xf numFmtId="0" fontId="25" fillId="2" borderId="26" xfId="0" applyFont="1" applyFill="1" applyBorder="1" applyAlignment="1">
      <alignment horizontal="center" vertical="center"/>
    </xf>
    <xf numFmtId="0" fontId="25" fillId="2" borderId="84" xfId="0" applyFont="1" applyFill="1" applyBorder="1" applyAlignment="1">
      <alignment horizontal="center" vertical="center"/>
    </xf>
    <xf numFmtId="0" fontId="26" fillId="2" borderId="82" xfId="0" applyFont="1" applyFill="1" applyBorder="1" applyAlignment="1">
      <alignment horizontal="center" vertical="center" textRotation="255" wrapText="1"/>
    </xf>
    <xf numFmtId="0" fontId="26" fillId="2" borderId="17" xfId="0" applyFont="1" applyFill="1" applyBorder="1" applyAlignment="1">
      <alignment horizontal="center" vertical="center" textRotation="255" wrapText="1"/>
    </xf>
    <xf numFmtId="0" fontId="26" fillId="2" borderId="98" xfId="0" applyFont="1" applyFill="1" applyBorder="1" applyAlignment="1">
      <alignment horizontal="center" vertical="center" wrapText="1"/>
    </xf>
    <xf numFmtId="0" fontId="26" fillId="2" borderId="92" xfId="0" applyFont="1" applyFill="1" applyBorder="1" applyAlignment="1">
      <alignment horizontal="center" vertical="center"/>
    </xf>
    <xf numFmtId="0" fontId="26" fillId="2" borderId="93" xfId="0" applyFont="1" applyFill="1" applyBorder="1" applyAlignment="1">
      <alignment horizontal="center" vertical="center"/>
    </xf>
    <xf numFmtId="0" fontId="53" fillId="2" borderId="96" xfId="0" applyFont="1" applyFill="1" applyBorder="1" applyAlignment="1">
      <alignment horizontal="left" vertical="center" wrapText="1"/>
    </xf>
    <xf numFmtId="0" fontId="9" fillId="2" borderId="12" xfId="0" applyFont="1" applyFill="1" applyBorder="1" applyAlignment="1">
      <alignment horizontal="left" vertical="center"/>
    </xf>
    <xf numFmtId="0" fontId="9" fillId="2" borderId="12" xfId="0" applyFont="1" applyFill="1" applyBorder="1" applyAlignment="1">
      <alignment horizontal="left" vertical="top" wrapText="1"/>
    </xf>
    <xf numFmtId="182" fontId="9" fillId="2" borderId="11" xfId="0" applyNumberFormat="1" applyFont="1" applyFill="1" applyBorder="1" applyAlignment="1">
      <alignment horizontal="left" vertical="center"/>
    </xf>
    <xf numFmtId="0" fontId="24" fillId="2" borderId="2" xfId="0" applyFont="1" applyFill="1" applyBorder="1" applyAlignment="1">
      <alignment horizontal="center" vertical="center" wrapText="1"/>
    </xf>
    <xf numFmtId="0" fontId="24" fillId="2" borderId="2" xfId="0" applyFont="1" applyFill="1" applyBorder="1" applyAlignment="1">
      <alignment horizontal="left" vertical="center" wrapText="1"/>
    </xf>
    <xf numFmtId="0" fontId="24" fillId="2" borderId="15" xfId="0" applyFont="1" applyFill="1" applyBorder="1" applyAlignment="1">
      <alignment horizontal="center" vertical="center"/>
    </xf>
    <xf numFmtId="0" fontId="24" fillId="2" borderId="3" xfId="0" applyFont="1" applyFill="1" applyBorder="1" applyAlignment="1">
      <alignment horizontal="center" vertical="center"/>
    </xf>
    <xf numFmtId="0" fontId="24" fillId="2" borderId="1" xfId="0" applyFont="1" applyFill="1" applyBorder="1" applyAlignment="1">
      <alignment horizontal="center" vertical="center"/>
    </xf>
    <xf numFmtId="0" fontId="24" fillId="2" borderId="2" xfId="0" applyFont="1" applyFill="1" applyBorder="1" applyAlignment="1">
      <alignment horizontal="center" vertical="center"/>
    </xf>
    <xf numFmtId="0" fontId="9" fillId="2" borderId="0" xfId="0" applyFont="1" applyFill="1" applyAlignment="1">
      <alignment horizontal="left" vertical="center"/>
    </xf>
    <xf numFmtId="0" fontId="26" fillId="2" borderId="2" xfId="0" applyFont="1" applyFill="1" applyBorder="1" applyAlignment="1">
      <alignment horizontal="left" vertical="center" wrapText="1"/>
    </xf>
    <xf numFmtId="0" fontId="14" fillId="2" borderId="7"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4" xfId="0" applyFont="1" applyFill="1" applyBorder="1" applyAlignment="1">
      <alignment horizontal="center" vertical="center" wrapText="1"/>
    </xf>
    <xf numFmtId="0" fontId="24" fillId="2" borderId="7" xfId="0" applyFont="1" applyFill="1" applyBorder="1" applyAlignment="1">
      <alignment horizontal="center" vertical="center" textRotation="255" wrapText="1"/>
    </xf>
    <xf numFmtId="0" fontId="24" fillId="2" borderId="9" xfId="0" applyFont="1" applyFill="1" applyBorder="1" applyAlignment="1">
      <alignment horizontal="center" vertical="center" textRotation="255" wrapText="1"/>
    </xf>
    <xf numFmtId="0" fontId="24" fillId="2" borderId="10" xfId="0" applyFont="1" applyFill="1" applyBorder="1" applyAlignment="1">
      <alignment horizontal="center" vertical="center" textRotation="255" wrapText="1"/>
    </xf>
    <xf numFmtId="0" fontId="24" fillId="2" borderId="11" xfId="0" applyFont="1" applyFill="1" applyBorder="1" applyAlignment="1">
      <alignment horizontal="center" vertical="center" textRotation="255" wrapText="1"/>
    </xf>
    <xf numFmtId="0" fontId="24" fillId="2" borderId="2" xfId="0" applyFont="1" applyFill="1" applyBorder="1" applyAlignment="1">
      <alignment horizontal="center" vertical="center" textRotation="255" wrapText="1"/>
    </xf>
    <xf numFmtId="188" fontId="0" fillId="2" borderId="4" xfId="0" applyNumberFormat="1" applyFill="1" applyBorder="1" applyAlignment="1">
      <alignment horizontal="center" vertical="center" wrapText="1"/>
    </xf>
    <xf numFmtId="188" fontId="0" fillId="2" borderId="6" xfId="0" applyNumberFormat="1" applyFill="1" applyBorder="1" applyAlignment="1">
      <alignment horizontal="center" vertical="center" wrapText="1"/>
    </xf>
    <xf numFmtId="188" fontId="0" fillId="2" borderId="5" xfId="0" applyNumberFormat="1" applyFill="1" applyBorder="1" applyAlignment="1">
      <alignment horizontal="center" vertical="center" wrapText="1"/>
    </xf>
    <xf numFmtId="189" fontId="0" fillId="2" borderId="2" xfId="0" applyNumberFormat="1" applyFill="1" applyBorder="1" applyAlignment="1">
      <alignment horizontal="center" vertical="center" wrapText="1"/>
    </xf>
    <xf numFmtId="0" fontId="0" fillId="3" borderId="4" xfId="0" applyFill="1" applyBorder="1" applyAlignment="1">
      <alignment horizontal="center" vertical="center" wrapText="1"/>
    </xf>
    <xf numFmtId="0" fontId="0" fillId="3" borderId="5" xfId="0" applyFill="1" applyBorder="1" applyAlignment="1">
      <alignment horizontal="center" vertical="center" wrapText="1"/>
    </xf>
    <xf numFmtId="0" fontId="0" fillId="3" borderId="7" xfId="0" applyFill="1" applyBorder="1" applyAlignment="1">
      <alignment horizontal="center" vertical="center" wrapText="1"/>
    </xf>
    <xf numFmtId="0" fontId="0" fillId="3" borderId="9" xfId="0" applyFill="1" applyBorder="1" applyAlignment="1">
      <alignment horizontal="center" vertical="center" wrapText="1"/>
    </xf>
    <xf numFmtId="0" fontId="0" fillId="3" borderId="10"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3" xfId="0" applyFill="1" applyBorder="1" applyAlignment="1">
      <alignment horizontal="center" vertical="center" wrapText="1"/>
    </xf>
    <xf numFmtId="0" fontId="0" fillId="3" borderId="14" xfId="0" applyFill="1" applyBorder="1" applyAlignment="1">
      <alignment horizontal="center" vertical="center" wrapText="1"/>
    </xf>
    <xf numFmtId="0" fontId="0" fillId="2" borderId="4" xfId="0" applyFill="1" applyBorder="1" applyAlignment="1">
      <alignment horizontal="left" vertical="top" wrapText="1"/>
    </xf>
    <xf numFmtId="0" fontId="0" fillId="2" borderId="6" xfId="0" applyFill="1" applyBorder="1" applyAlignment="1">
      <alignment horizontal="left" vertical="top" wrapText="1"/>
    </xf>
    <xf numFmtId="0" fontId="0" fillId="2" borderId="5" xfId="0" applyFill="1" applyBorder="1" applyAlignment="1">
      <alignment horizontal="left" vertical="top" wrapText="1"/>
    </xf>
    <xf numFmtId="193" fontId="0" fillId="2" borderId="4" xfId="0" applyNumberFormat="1" applyFill="1" applyBorder="1" applyAlignment="1">
      <alignment horizontal="center" vertical="center" wrapText="1"/>
    </xf>
    <xf numFmtId="193" fontId="0" fillId="2" borderId="6" xfId="0" applyNumberFormat="1" applyFill="1" applyBorder="1" applyAlignment="1">
      <alignment horizontal="center" vertical="center" wrapText="1"/>
    </xf>
    <xf numFmtId="193" fontId="0" fillId="2" borderId="5" xfId="0" applyNumberFormat="1" applyFill="1" applyBorder="1" applyAlignment="1">
      <alignment horizontal="center" vertical="center" wrapText="1"/>
    </xf>
    <xf numFmtId="192" fontId="0" fillId="2" borderId="4" xfId="0" applyNumberFormat="1" applyFill="1" applyBorder="1" applyAlignment="1">
      <alignment horizontal="center" vertical="center" wrapText="1"/>
    </xf>
    <xf numFmtId="192" fontId="0" fillId="2" borderId="6" xfId="0" applyNumberFormat="1" applyFill="1" applyBorder="1" applyAlignment="1">
      <alignment horizontal="center" vertical="center" wrapText="1"/>
    </xf>
    <xf numFmtId="192" fontId="0" fillId="2" borderId="5" xfId="0" applyNumberFormat="1" applyFill="1" applyBorder="1" applyAlignment="1">
      <alignment horizontal="center" vertical="center" wrapText="1"/>
    </xf>
    <xf numFmtId="0" fontId="0" fillId="3" borderId="12" xfId="0" applyFill="1" applyBorder="1" applyAlignment="1">
      <alignment horizontal="center" vertical="center" wrapText="1"/>
    </xf>
    <xf numFmtId="0" fontId="0" fillId="2" borderId="7" xfId="0" applyFill="1" applyBorder="1" applyAlignment="1">
      <alignment horizontal="center" vertical="center" wrapText="1"/>
    </xf>
    <xf numFmtId="0" fontId="0" fillId="2" borderId="9"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4" xfId="0" applyFill="1" applyBorder="1" applyAlignment="1">
      <alignment horizontal="center" vertical="center" wrapText="1"/>
    </xf>
    <xf numFmtId="0" fontId="0" fillId="2" borderId="6" xfId="0" applyFill="1" applyBorder="1" applyAlignment="1">
      <alignment horizontal="center" vertical="center" wrapText="1"/>
    </xf>
    <xf numFmtId="0" fontId="0" fillId="2" borderId="5" xfId="0" applyFill="1" applyBorder="1" applyAlignment="1">
      <alignment horizontal="center" vertical="center" wrapText="1"/>
    </xf>
    <xf numFmtId="194" fontId="0" fillId="2" borderId="13" xfId="0" applyNumberFormat="1" applyFill="1" applyBorder="1" applyAlignment="1">
      <alignment horizontal="center" vertical="center" wrapText="1"/>
    </xf>
    <xf numFmtId="194" fontId="0" fillId="2" borderId="12" xfId="0" applyNumberFormat="1" applyFill="1" applyBorder="1" applyAlignment="1">
      <alignment horizontal="center" vertical="center" wrapText="1"/>
    </xf>
    <xf numFmtId="194" fontId="0" fillId="2" borderId="14" xfId="0" applyNumberFormat="1" applyFill="1" applyBorder="1" applyAlignment="1">
      <alignment horizontal="center" vertical="center" wrapText="1"/>
    </xf>
    <xf numFmtId="0" fontId="0" fillId="2" borderId="4" xfId="0" applyFill="1" applyBorder="1" applyAlignment="1">
      <alignment horizontal="left" vertical="center" wrapText="1"/>
    </xf>
    <xf numFmtId="0" fontId="0" fillId="2" borderId="6" xfId="0" applyFill="1" applyBorder="1" applyAlignment="1">
      <alignment horizontal="left" vertical="center" wrapText="1"/>
    </xf>
    <xf numFmtId="0" fontId="0" fillId="2" borderId="5" xfId="0" applyFill="1" applyBorder="1" applyAlignment="1">
      <alignment horizontal="left" vertical="center" wrapText="1"/>
    </xf>
    <xf numFmtId="2" fontId="0" fillId="2" borderId="4" xfId="0" applyNumberFormat="1" applyFill="1" applyBorder="1" applyAlignment="1">
      <alignment horizontal="center" vertical="center" wrapText="1"/>
    </xf>
    <xf numFmtId="2" fontId="0" fillId="2" borderId="5" xfId="0" applyNumberFormat="1" applyFill="1" applyBorder="1" applyAlignment="1">
      <alignment horizontal="center" vertical="center" wrapText="1"/>
    </xf>
    <xf numFmtId="191" fontId="0" fillId="2" borderId="4" xfId="0" applyNumberFormat="1" applyFill="1" applyBorder="1" applyAlignment="1">
      <alignment horizontal="center" vertical="center" wrapText="1"/>
    </xf>
    <xf numFmtId="191" fontId="0" fillId="2" borderId="6" xfId="0" applyNumberFormat="1" applyFill="1" applyBorder="1" applyAlignment="1">
      <alignment horizontal="center" vertical="center" wrapText="1"/>
    </xf>
    <xf numFmtId="191" fontId="0" fillId="2" borderId="5" xfId="0" applyNumberFormat="1" applyFill="1" applyBorder="1" applyAlignment="1">
      <alignment horizontal="center" vertical="center" wrapText="1"/>
    </xf>
    <xf numFmtId="0" fontId="24" fillId="3" borderId="4" xfId="0" applyFont="1" applyFill="1" applyBorder="1" applyAlignment="1">
      <alignment horizontal="center" vertical="center" wrapText="1"/>
    </xf>
    <xf numFmtId="0" fontId="24" fillId="3" borderId="6"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0" fillId="2" borderId="2" xfId="0" applyFill="1" applyBorder="1" applyAlignment="1">
      <alignment horizontal="center" vertical="center" wrapText="1"/>
    </xf>
    <xf numFmtId="0" fontId="0" fillId="3" borderId="15" xfId="0" applyFill="1" applyBorder="1" applyAlignment="1">
      <alignment horizontal="center" vertical="center" textRotation="255" wrapText="1"/>
    </xf>
    <xf numFmtId="0" fontId="0" fillId="3" borderId="3" xfId="0" applyFill="1" applyBorder="1" applyAlignment="1">
      <alignment horizontal="center" vertical="center" textRotation="255" wrapText="1"/>
    </xf>
    <xf numFmtId="0" fontId="0" fillId="3" borderId="1" xfId="0" applyFill="1" applyBorder="1" applyAlignment="1">
      <alignment horizontal="center" vertical="center" textRotation="255" wrapText="1"/>
    </xf>
    <xf numFmtId="0" fontId="0" fillId="3" borderId="4" xfId="0" applyFill="1" applyBorder="1" applyAlignment="1">
      <alignment horizontal="left" vertical="top" wrapText="1"/>
    </xf>
    <xf numFmtId="0" fontId="0" fillId="3" borderId="5" xfId="0" applyFill="1" applyBorder="1" applyAlignment="1">
      <alignment horizontal="left" vertical="top" wrapText="1"/>
    </xf>
    <xf numFmtId="0" fontId="0" fillId="3" borderId="15" xfId="0" applyFill="1" applyBorder="1" applyAlignment="1">
      <alignment horizontal="left" vertical="top" wrapText="1"/>
    </xf>
    <xf numFmtId="0" fontId="0" fillId="3" borderId="1" xfId="0" applyFill="1" applyBorder="1" applyAlignment="1">
      <alignment horizontal="left" vertical="top" wrapText="1"/>
    </xf>
    <xf numFmtId="0" fontId="0" fillId="3" borderId="3" xfId="0" applyFill="1" applyBorder="1" applyAlignment="1">
      <alignment horizontal="left" vertical="top" wrapText="1"/>
    </xf>
    <xf numFmtId="0" fontId="52" fillId="3" borderId="4" xfId="0" applyFont="1" applyFill="1" applyBorder="1" applyAlignment="1">
      <alignment horizontal="left" vertical="top" wrapText="1"/>
    </xf>
    <xf numFmtId="0" fontId="52" fillId="3" borderId="5"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9" xfId="0" applyFill="1" applyBorder="1" applyAlignment="1">
      <alignment horizontal="left" vertical="top" wrapText="1"/>
    </xf>
    <xf numFmtId="0" fontId="0" fillId="3" borderId="13" xfId="0" applyFill="1" applyBorder="1" applyAlignment="1">
      <alignment horizontal="left" vertical="top" wrapText="1"/>
    </xf>
    <xf numFmtId="0" fontId="0" fillId="3" borderId="14" xfId="0" applyFill="1" applyBorder="1" applyAlignment="1">
      <alignment horizontal="left" vertical="top" wrapText="1"/>
    </xf>
    <xf numFmtId="190" fontId="0" fillId="2" borderId="7" xfId="0" applyNumberFormat="1" applyFill="1" applyBorder="1" applyAlignment="1">
      <alignment horizontal="center" vertical="center" wrapText="1"/>
    </xf>
    <xf numFmtId="190" fontId="0" fillId="2" borderId="9" xfId="0" applyNumberFormat="1" applyFill="1" applyBorder="1" applyAlignment="1">
      <alignment horizontal="center" vertical="center" wrapText="1"/>
    </xf>
    <xf numFmtId="190" fontId="0" fillId="2" borderId="10" xfId="0" applyNumberFormat="1" applyFill="1" applyBorder="1" applyAlignment="1">
      <alignment horizontal="center" vertical="center" wrapText="1"/>
    </xf>
    <xf numFmtId="190" fontId="0" fillId="2" borderId="11" xfId="0" applyNumberFormat="1" applyFill="1" applyBorder="1" applyAlignment="1">
      <alignment horizontal="center" vertical="center" wrapText="1"/>
    </xf>
    <xf numFmtId="190" fontId="0" fillId="2" borderId="13" xfId="0" applyNumberFormat="1" applyFill="1" applyBorder="1" applyAlignment="1">
      <alignment horizontal="center" vertical="center" wrapText="1"/>
    </xf>
    <xf numFmtId="190" fontId="0" fillId="2" borderId="14" xfId="0" applyNumberFormat="1" applyFill="1" applyBorder="1" applyAlignment="1">
      <alignment horizontal="center" vertical="center" wrapText="1"/>
    </xf>
  </cellXfs>
  <cellStyles count="6">
    <cellStyle name="桁区切り" xfId="1" builtinId="6"/>
    <cellStyle name="標準" xfId="0" builtinId="0"/>
    <cellStyle name="標準 2" xfId="4" xr:uid="{FB7A3AD3-E3FC-48C0-B773-031571810BEB}"/>
    <cellStyle name="標準 3" xfId="3" xr:uid="{FA7EBE52-61E8-43AD-8B01-32BD62B80FCB}"/>
    <cellStyle name="標準 4" xfId="2" xr:uid="{226D58AD-2FB3-4E6F-B4D2-DEE29B1C19D7}"/>
    <cellStyle name="標準 6" xfId="5" xr:uid="{57F2ED7D-A8F2-46C6-A238-659D75FCB35C}"/>
  </cellStyles>
  <dxfs count="11">
    <dxf>
      <font>
        <color theme="0"/>
      </font>
    </dxf>
    <dxf>
      <fill>
        <patternFill>
          <bgColor theme="0" tint="-0.34998626667073579"/>
        </patternFill>
      </fill>
    </dxf>
    <dxf>
      <fill>
        <patternFill>
          <bgColor theme="0" tint="-0.34998626667073579"/>
        </patternFill>
      </fill>
    </dxf>
    <dxf>
      <font>
        <b/>
        <i val="0"/>
        <strike val="0"/>
        <color rgb="FFFF0000"/>
      </font>
      <fill>
        <patternFill>
          <bgColor rgb="FFFFCCFF"/>
        </patternFill>
      </fill>
    </dxf>
    <dxf>
      <font>
        <color rgb="FF006100"/>
      </font>
      <fill>
        <patternFill>
          <bgColor rgb="FFC6EFCE"/>
        </patternFill>
      </fill>
    </dxf>
    <dxf>
      <font>
        <color theme="0"/>
      </font>
      <fill>
        <patternFill>
          <fgColor theme="0"/>
          <bgColor theme="0"/>
        </patternFill>
      </fill>
    </dxf>
    <dxf>
      <font>
        <b val="0"/>
        <i val="0"/>
        <color theme="1"/>
      </font>
      <fill>
        <patternFill>
          <bgColor theme="0"/>
        </patternFill>
      </fill>
    </dxf>
    <dxf>
      <font>
        <b val="0"/>
        <i val="0"/>
        <color theme="1"/>
      </font>
      <fill>
        <patternFill>
          <fgColor rgb="FFFF0000"/>
          <bgColor rgb="FFFF0000"/>
        </patternFill>
      </fill>
    </dxf>
    <dxf>
      <fill>
        <patternFill>
          <bgColor theme="0" tint="-0.14996795556505021"/>
        </patternFill>
      </fill>
    </dxf>
    <dxf>
      <font>
        <b/>
        <i val="0"/>
        <color theme="0"/>
      </font>
      <fill>
        <patternFill>
          <bgColor rgb="FFFF0000"/>
        </patternFill>
      </fill>
    </dxf>
    <dxf>
      <font>
        <b/>
        <i val="0"/>
        <color theme="0"/>
      </font>
      <fill>
        <patternFill>
          <bgColor rgb="FFFF0000"/>
        </patternFill>
      </fill>
    </dxf>
  </dxfs>
  <tableStyles count="0" defaultTableStyle="TableStyleMedium9" defaultPivotStyle="PivotStyleLight16"/>
  <colors>
    <mruColors>
      <color rgb="FFCCFFFF"/>
      <color rgb="FFF5A9F7"/>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R$10"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1" Type="http://schemas.openxmlformats.org/officeDocument/2006/relationships/image" Target="../media/image7.emf"/></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0</xdr:row>
      <xdr:rowOff>44903</xdr:rowOff>
    </xdr:from>
    <xdr:to>
      <xdr:col>13</xdr:col>
      <xdr:colOff>217714</xdr:colOff>
      <xdr:row>5</xdr:row>
      <xdr:rowOff>106455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1133" t="14355" r="1249" b="7137"/>
        <a:stretch/>
      </xdr:blipFill>
      <xdr:spPr>
        <a:xfrm>
          <a:off x="190500" y="44903"/>
          <a:ext cx="8871857" cy="946016"/>
        </a:xfrm>
        <a:prstGeom prst="rect">
          <a:avLst/>
        </a:prstGeom>
      </xdr:spPr>
    </xdr:pic>
    <xdr:clientData/>
  </xdr:twoCellAnchor>
  <xdr:twoCellAnchor>
    <xdr:from>
      <xdr:col>0</xdr:col>
      <xdr:colOff>40823</xdr:colOff>
      <xdr:row>5</xdr:row>
      <xdr:rowOff>136072</xdr:rowOff>
    </xdr:from>
    <xdr:to>
      <xdr:col>13</xdr:col>
      <xdr:colOff>625929</xdr:colOff>
      <xdr:row>62</xdr:row>
      <xdr:rowOff>151379</xdr:rowOff>
    </xdr:to>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40823" y="1020536"/>
          <a:ext cx="9429749" cy="10098200"/>
          <a:chOff x="40823" y="999275"/>
          <a:chExt cx="9485028" cy="9855823"/>
        </a:xfrm>
      </xdr:grpSpPr>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r="1000"/>
          <a:stretch/>
        </xdr:blipFill>
        <xdr:spPr>
          <a:xfrm>
            <a:off x="40823" y="999275"/>
            <a:ext cx="9485028" cy="5136023"/>
          </a:xfrm>
          <a:prstGeom prst="rect">
            <a:avLst/>
          </a:prstGeom>
        </xdr:spPr>
      </xdr:pic>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l="693" t="2345" r="1663" b="7425"/>
          <a:stretch/>
        </xdr:blipFill>
        <xdr:spPr>
          <a:xfrm>
            <a:off x="63784" y="5614120"/>
            <a:ext cx="9457815" cy="5240978"/>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332865</xdr:colOff>
      <xdr:row>58</xdr:row>
      <xdr:rowOff>150882</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0" y="0"/>
          <a:ext cx="14004041" cy="9900000"/>
        </a:xfrm>
        <a:prstGeom prst="rect">
          <a:avLst/>
        </a:prstGeom>
      </xdr:spPr>
    </xdr:pic>
    <xdr:clientData/>
  </xdr:twoCellAnchor>
  <xdr:twoCellAnchor editAs="oneCell">
    <xdr:from>
      <xdr:col>0</xdr:col>
      <xdr:colOff>0</xdr:colOff>
      <xdr:row>59</xdr:row>
      <xdr:rowOff>82644</xdr:rowOff>
    </xdr:from>
    <xdr:to>
      <xdr:col>20</xdr:col>
      <xdr:colOff>304707</xdr:colOff>
      <xdr:row>117</xdr:row>
      <xdr:rowOff>161526</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0" y="9999850"/>
          <a:ext cx="13975883" cy="9828000"/>
        </a:xfrm>
        <a:prstGeom prst="rect">
          <a:avLst/>
        </a:prstGeom>
      </xdr:spPr>
    </xdr:pic>
    <xdr:clientData/>
  </xdr:twoCellAnchor>
  <xdr:twoCellAnchor editAs="oneCell">
    <xdr:from>
      <xdr:col>0</xdr:col>
      <xdr:colOff>0</xdr:colOff>
      <xdr:row>118</xdr:row>
      <xdr:rowOff>86846</xdr:rowOff>
    </xdr:from>
    <xdr:to>
      <xdr:col>20</xdr:col>
      <xdr:colOff>190500</xdr:colOff>
      <xdr:row>169</xdr:row>
      <xdr:rowOff>97309</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stretch>
          <a:fillRect/>
        </a:stretch>
      </xdr:blipFill>
      <xdr:spPr>
        <a:xfrm>
          <a:off x="0" y="19921258"/>
          <a:ext cx="13861676" cy="85829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201706</xdr:colOff>
      <xdr:row>0</xdr:row>
      <xdr:rowOff>156883</xdr:rowOff>
    </xdr:from>
    <xdr:to>
      <xdr:col>27</xdr:col>
      <xdr:colOff>15943</xdr:colOff>
      <xdr:row>1</xdr:row>
      <xdr:rowOff>176697</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r="49553" b="-2844"/>
        <a:stretch/>
      </xdr:blipFill>
      <xdr:spPr bwMode="auto">
        <a:xfrm>
          <a:off x="14713324" y="156883"/>
          <a:ext cx="1808884" cy="187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2252383</xdr:colOff>
      <xdr:row>0</xdr:row>
      <xdr:rowOff>100853</xdr:rowOff>
    </xdr:from>
    <xdr:to>
      <xdr:col>7</xdr:col>
      <xdr:colOff>452973</xdr:colOff>
      <xdr:row>0</xdr:row>
      <xdr:rowOff>288755</xdr:rowOff>
    </xdr:to>
    <xdr:pic>
      <xdr:nvPicPr>
        <xdr:cNvPr id="3" name="図 2">
          <a:extLst>
            <a:ext uri="{FF2B5EF4-FFF2-40B4-BE49-F238E27FC236}">
              <a16:creationId xmlns:a16="http://schemas.microsoft.com/office/drawing/2014/main" id="{00000000-0008-0000-03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r="49553" b="-2844"/>
        <a:stretch/>
      </xdr:blipFill>
      <xdr:spPr bwMode="auto">
        <a:xfrm>
          <a:off x="7239001" y="100853"/>
          <a:ext cx="1808884" cy="187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14654</xdr:colOff>
      <xdr:row>5</xdr:row>
      <xdr:rowOff>109904</xdr:rowOff>
    </xdr:from>
    <xdr:to>
      <xdr:col>3</xdr:col>
      <xdr:colOff>783981</xdr:colOff>
      <xdr:row>7</xdr:row>
      <xdr:rowOff>59883</xdr:rowOff>
    </xdr:to>
    <xdr:grpSp>
      <xdr:nvGrpSpPr>
        <xdr:cNvPr id="6" name="グループ化 5">
          <a:extLst>
            <a:ext uri="{FF2B5EF4-FFF2-40B4-BE49-F238E27FC236}">
              <a16:creationId xmlns:a16="http://schemas.microsoft.com/office/drawing/2014/main" id="{00000000-0008-0000-0300-000006000000}"/>
            </a:ext>
          </a:extLst>
        </xdr:cNvPr>
        <xdr:cNvGrpSpPr/>
      </xdr:nvGrpSpPr>
      <xdr:grpSpPr>
        <a:xfrm>
          <a:off x="123511" y="2300654"/>
          <a:ext cx="4361613" cy="507872"/>
          <a:chOff x="119930" y="2315693"/>
          <a:chExt cx="4072998" cy="511453"/>
        </a:xfrm>
      </xdr:grpSpPr>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500496" y="2391688"/>
            <a:ext cx="3429888" cy="2420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b="0" kern="1200">
                <a:solidFill>
                  <a:srgbClr val="FF0000"/>
                </a:solidFill>
                <a:latin typeface="BIZ UDPゴシック" panose="020B0400000000000000" pitchFamily="50" charset="-128"/>
                <a:ea typeface="BIZ UDPゴシック" panose="020B0400000000000000" pitchFamily="50" charset="-128"/>
              </a:rPr>
              <a:t>：　強制的に法</a:t>
            </a:r>
            <a:r>
              <a:rPr kumimoji="1" lang="en-US" altLang="ja-JP" sz="900" b="0" kern="1200">
                <a:solidFill>
                  <a:srgbClr val="FF0000"/>
                </a:solidFill>
                <a:latin typeface="BIZ UDPゴシック" panose="020B0400000000000000" pitchFamily="50" charset="-128"/>
                <a:ea typeface="BIZ UDPゴシック" panose="020B0400000000000000" pitchFamily="50" charset="-128"/>
              </a:rPr>
              <a:t>30</a:t>
            </a:r>
            <a:r>
              <a:rPr kumimoji="1" lang="ja-JP" altLang="en-US" sz="900" b="0" kern="1200">
                <a:solidFill>
                  <a:srgbClr val="FF0000"/>
                </a:solidFill>
                <a:latin typeface="BIZ UDPゴシック" panose="020B0400000000000000" pitchFamily="50" charset="-128"/>
                <a:ea typeface="BIZ UDPゴシック" panose="020B0400000000000000" pitchFamily="50" charset="-128"/>
              </a:rPr>
              <a:t>条と比較する場合は、チェックを入れて下さい。</a:t>
            </a:r>
            <a:endParaRPr kumimoji="1" lang="en-US" altLang="ja-JP" sz="900" b="0" kern="1200">
              <a:solidFill>
                <a:srgbClr val="FF0000"/>
              </a:solidFill>
              <a:latin typeface="BIZ UDPゴシック" panose="020B0400000000000000" pitchFamily="50" charset="-128"/>
              <a:ea typeface="BIZ UDPゴシック" panose="020B0400000000000000" pitchFamily="50" charset="-128"/>
            </a:endParaRPr>
          </a:p>
        </xdr:txBody>
      </xdr:sp>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85872" y="2601443"/>
            <a:ext cx="3990195"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b="0" kern="1200">
                <a:solidFill>
                  <a:srgbClr val="FF0000"/>
                </a:solidFill>
                <a:latin typeface="BIZ UDPゴシック" panose="020B0400000000000000" pitchFamily="50" charset="-128"/>
                <a:ea typeface="BIZ UDPゴシック" panose="020B0400000000000000" pitchFamily="50" charset="-128"/>
              </a:rPr>
              <a:t>（例：全体は</a:t>
            </a:r>
            <a:r>
              <a:rPr kumimoji="1" lang="en-US" altLang="ja-JP" sz="800" b="0" kern="1200">
                <a:solidFill>
                  <a:srgbClr val="FF0000"/>
                </a:solidFill>
                <a:latin typeface="BIZ UDPゴシック" panose="020B0400000000000000" pitchFamily="50" charset="-128"/>
                <a:ea typeface="BIZ UDPゴシック" panose="020B0400000000000000" pitchFamily="50" charset="-128"/>
              </a:rPr>
              <a:t>1000m</a:t>
            </a:r>
            <a:r>
              <a:rPr kumimoji="1" lang="en-US" altLang="ja-JP" sz="800" b="0" kern="1200" baseline="30000">
                <a:solidFill>
                  <a:srgbClr val="FF0000"/>
                </a:solidFill>
                <a:latin typeface="BIZ UDPゴシック" panose="020B0400000000000000" pitchFamily="50" charset="-128"/>
                <a:ea typeface="BIZ UDPゴシック" panose="020B0400000000000000" pitchFamily="50" charset="-128"/>
              </a:rPr>
              <a:t>2</a:t>
            </a:r>
            <a:r>
              <a:rPr kumimoji="1" lang="ja-JP" altLang="en-US" sz="800" b="0" kern="1200">
                <a:solidFill>
                  <a:srgbClr val="FF0000"/>
                </a:solidFill>
                <a:latin typeface="BIZ UDPゴシック" panose="020B0400000000000000" pitchFamily="50" charset="-128"/>
                <a:ea typeface="BIZ UDPゴシック" panose="020B0400000000000000" pitchFamily="50" charset="-128"/>
              </a:rPr>
              <a:t>以上であるが、</a:t>
            </a:r>
            <a:r>
              <a:rPr kumimoji="1" lang="en-US" altLang="ja-JP" sz="800" b="0" kern="1200">
                <a:solidFill>
                  <a:srgbClr val="FF0000"/>
                </a:solidFill>
                <a:latin typeface="BIZ UDPゴシック" panose="020B0400000000000000" pitchFamily="50" charset="-128"/>
                <a:ea typeface="BIZ UDPゴシック" panose="020B0400000000000000" pitchFamily="50" charset="-128"/>
              </a:rPr>
              <a:t>1000m</a:t>
            </a:r>
            <a:r>
              <a:rPr kumimoji="1" lang="en-US" altLang="ja-JP" sz="800" b="0" kern="1200" baseline="30000">
                <a:solidFill>
                  <a:srgbClr val="FF0000"/>
                </a:solidFill>
                <a:latin typeface="BIZ UDPゴシック" panose="020B0400000000000000" pitchFamily="50" charset="-128"/>
                <a:ea typeface="BIZ UDPゴシック" panose="020B0400000000000000" pitchFamily="50" charset="-128"/>
              </a:rPr>
              <a:t>2</a:t>
            </a:r>
            <a:r>
              <a:rPr kumimoji="1" lang="ja-JP" altLang="en-US" sz="800" b="0" kern="1200">
                <a:solidFill>
                  <a:srgbClr val="FF0000"/>
                </a:solidFill>
                <a:latin typeface="BIZ UDPゴシック" panose="020B0400000000000000" pitchFamily="50" charset="-128"/>
                <a:ea typeface="BIZ UDPゴシック" panose="020B0400000000000000" pitchFamily="50" charset="-128"/>
              </a:rPr>
              <a:t>未満の各宅地・道路のみで評価する等）</a:t>
            </a:r>
          </a:p>
        </xdr:txBody>
      </xdr:sp>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119930" y="2315693"/>
            <a:ext cx="4072998" cy="510185"/>
          </a:xfrm>
          <a:prstGeom prst="rect">
            <a:avLst/>
          </a:prstGeom>
          <a:noFill/>
          <a:ln w="63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xdr:col>
          <xdr:colOff>200025</xdr:colOff>
          <xdr:row>5</xdr:row>
          <xdr:rowOff>171450</xdr:rowOff>
        </xdr:from>
        <xdr:to>
          <xdr:col>1</xdr:col>
          <xdr:colOff>504825</xdr:colOff>
          <xdr:row>5</xdr:row>
          <xdr:rowOff>419100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13</xdr:col>
      <xdr:colOff>209550</xdr:colOff>
      <xdr:row>2</xdr:row>
      <xdr:rowOff>9525</xdr:rowOff>
    </xdr:from>
    <xdr:to>
      <xdr:col>16</xdr:col>
      <xdr:colOff>151535</xdr:colOff>
      <xdr:row>3</xdr:row>
      <xdr:rowOff>16452</xdr:rowOff>
    </xdr:to>
    <xdr:pic>
      <xdr:nvPicPr>
        <xdr:cNvPr id="2" name="図 1">
          <a:extLst>
            <a:ext uri="{FF2B5EF4-FFF2-40B4-BE49-F238E27FC236}">
              <a16:creationId xmlns:a16="http://schemas.microsoft.com/office/drawing/2014/main" id="{00000000-0008-0000-04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r="49553" b="-2844"/>
        <a:stretch/>
      </xdr:blipFill>
      <xdr:spPr bwMode="auto">
        <a:xfrm>
          <a:off x="6753225" y="428625"/>
          <a:ext cx="1808884" cy="187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275857</xdr:colOff>
      <xdr:row>1</xdr:row>
      <xdr:rowOff>138546</xdr:rowOff>
    </xdr:from>
    <xdr:to>
      <xdr:col>7</xdr:col>
      <xdr:colOff>354156</xdr:colOff>
      <xdr:row>2</xdr:row>
      <xdr:rowOff>39832</xdr:rowOff>
    </xdr:to>
    <xdr:pic>
      <xdr:nvPicPr>
        <xdr:cNvPr id="2" name="図 1">
          <a:extLst>
            <a:ext uri="{FF2B5EF4-FFF2-40B4-BE49-F238E27FC236}">
              <a16:creationId xmlns:a16="http://schemas.microsoft.com/office/drawing/2014/main" id="{00000000-0008-0000-06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r="49553" b="-2844"/>
        <a:stretch/>
      </xdr:blipFill>
      <xdr:spPr bwMode="auto">
        <a:xfrm>
          <a:off x="6412678" y="288225"/>
          <a:ext cx="1833621" cy="173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458551</xdr:colOff>
      <xdr:row>28</xdr:row>
      <xdr:rowOff>228320</xdr:rowOff>
    </xdr:from>
    <xdr:to>
      <xdr:col>20</xdr:col>
      <xdr:colOff>182062</xdr:colOff>
      <xdr:row>39</xdr:row>
      <xdr:rowOff>114379</xdr:rowOff>
    </xdr:to>
    <xdr:pic>
      <xdr:nvPicPr>
        <xdr:cNvPr id="9" name="図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a:stretch>
          <a:fillRect/>
        </a:stretch>
      </xdr:blipFill>
      <xdr:spPr>
        <a:xfrm>
          <a:off x="9031051" y="7534555"/>
          <a:ext cx="7096982" cy="31245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324972</xdr:colOff>
      <xdr:row>1</xdr:row>
      <xdr:rowOff>161519</xdr:rowOff>
    </xdr:from>
    <xdr:to>
      <xdr:col>7</xdr:col>
      <xdr:colOff>124810</xdr:colOff>
      <xdr:row>1</xdr:row>
      <xdr:rowOff>309134</xdr:rowOff>
    </xdr:to>
    <xdr:pic>
      <xdr:nvPicPr>
        <xdr:cNvPr id="2" name="図 1">
          <a:extLst>
            <a:ext uri="{FF2B5EF4-FFF2-40B4-BE49-F238E27FC236}">
              <a16:creationId xmlns:a16="http://schemas.microsoft.com/office/drawing/2014/main" id="{00000000-0008-0000-07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r="49553" b="-2844"/>
        <a:stretch/>
      </xdr:blipFill>
      <xdr:spPr bwMode="auto">
        <a:xfrm>
          <a:off x="4043006" y="332312"/>
          <a:ext cx="1428942" cy="147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1326931</xdr:colOff>
      <xdr:row>18</xdr:row>
      <xdr:rowOff>282465</xdr:rowOff>
    </xdr:from>
    <xdr:to>
      <xdr:col>10</xdr:col>
      <xdr:colOff>32845</xdr:colOff>
      <xdr:row>19</xdr:row>
      <xdr:rowOff>151086</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2049517" y="6687206"/>
          <a:ext cx="2864069" cy="20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自然調節方式（オリフィス）</a:t>
          </a:r>
          <a:r>
            <a:rPr kumimoji="1" lang="en-US" altLang="ja-JP" sz="800">
              <a:latin typeface="+mn-ea"/>
              <a:ea typeface="+mn-ea"/>
            </a:rPr>
            <a:t>/</a:t>
          </a:r>
          <a:r>
            <a:rPr kumimoji="1" lang="ja-JP" altLang="en-US" sz="800">
              <a:latin typeface="+mn-ea"/>
              <a:ea typeface="+mn-ea"/>
            </a:rPr>
            <a:t>強制排水方式（ポンプ・排水施設）</a:t>
          </a:r>
          <a:endParaRPr kumimoji="1" lang="en-US" altLang="ja-JP" sz="800">
            <a:latin typeface="+mn-ea"/>
            <a:ea typeface="+mn-ea"/>
          </a:endParaRPr>
        </a:p>
      </xdr:txBody>
    </xdr:sp>
    <xdr:clientData/>
  </xdr:twoCellAnchor>
  <xdr:twoCellAnchor>
    <xdr:from>
      <xdr:col>3</xdr:col>
      <xdr:colOff>1326931</xdr:colOff>
      <xdr:row>12</xdr:row>
      <xdr:rowOff>289034</xdr:rowOff>
    </xdr:from>
    <xdr:to>
      <xdr:col>9</xdr:col>
      <xdr:colOff>59120</xdr:colOff>
      <xdr:row>13</xdr:row>
      <xdr:rowOff>157656</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2049517" y="4683672"/>
          <a:ext cx="2430517" cy="203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地表面貯留（浸透）施設</a:t>
          </a:r>
          <a:r>
            <a:rPr kumimoji="1" lang="en-US" altLang="ja-JP" sz="800">
              <a:latin typeface="+mn-ea"/>
              <a:ea typeface="+mn-ea"/>
            </a:rPr>
            <a:t>/</a:t>
          </a:r>
          <a:r>
            <a:rPr kumimoji="1" lang="ja-JP" altLang="en-US" sz="800">
              <a:latin typeface="+mn-ea"/>
              <a:ea typeface="+mn-ea"/>
            </a:rPr>
            <a:t>地下貯留（浸透）施設</a:t>
          </a:r>
          <a:endParaRPr kumimoji="1" lang="en-US" altLang="ja-JP" sz="800">
            <a:latin typeface="+mn-ea"/>
            <a:ea typeface="+mn-ea"/>
          </a:endParaRPr>
        </a:p>
      </xdr:txBody>
    </xdr:sp>
    <xdr:clientData/>
  </xdr:twoCellAnchor>
  <xdr:twoCellAnchor>
    <xdr:from>
      <xdr:col>5</xdr:col>
      <xdr:colOff>329045</xdr:colOff>
      <xdr:row>18</xdr:row>
      <xdr:rowOff>28575</xdr:rowOff>
    </xdr:from>
    <xdr:to>
      <xdr:col>7</xdr:col>
      <xdr:colOff>138545</xdr:colOff>
      <xdr:row>18</xdr:row>
      <xdr:rowOff>314325</xdr:rowOff>
    </xdr:to>
    <xdr:sp macro="" textlink="">
      <xdr:nvSpPr>
        <xdr:cNvPr id="6" name="楕円 5">
          <a:extLst>
            <a:ext uri="{FF2B5EF4-FFF2-40B4-BE49-F238E27FC236}">
              <a16:creationId xmlns:a16="http://schemas.microsoft.com/office/drawing/2014/main" id="{00000000-0008-0000-0C00-000006000000}"/>
            </a:ext>
          </a:extLst>
        </xdr:cNvPr>
        <xdr:cNvSpPr/>
      </xdr:nvSpPr>
      <xdr:spPr>
        <a:xfrm>
          <a:off x="2905125" y="6401666"/>
          <a:ext cx="727363" cy="285750"/>
        </a:xfrm>
        <a:prstGeom prst="ellipse">
          <a:avLst/>
        </a:prstGeom>
        <a:noFill/>
        <a:ln w="127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1328487</xdr:colOff>
      <xdr:row>16</xdr:row>
      <xdr:rowOff>300790</xdr:rowOff>
    </xdr:from>
    <xdr:to>
      <xdr:col>9</xdr:col>
      <xdr:colOff>60676</xdr:colOff>
      <xdr:row>17</xdr:row>
      <xdr:rowOff>169412</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2040355" y="6025816"/>
          <a:ext cx="2411847" cy="204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荒川</a:t>
          </a:r>
          <a:r>
            <a:rPr kumimoji="1" lang="en-US" altLang="ja-JP" sz="800">
              <a:latin typeface="+mn-ea"/>
              <a:ea typeface="+mn-ea"/>
            </a:rPr>
            <a:t>/</a:t>
          </a:r>
          <a:r>
            <a:rPr kumimoji="1" lang="ja-JP" altLang="en-US" sz="800">
              <a:latin typeface="+mn-ea"/>
              <a:ea typeface="+mn-ea"/>
            </a:rPr>
            <a:t>中川・綾瀬川</a:t>
          </a:r>
          <a:endParaRPr kumimoji="1" lang="en-US" altLang="ja-JP" sz="800">
            <a:latin typeface="+mn-ea"/>
            <a:ea typeface="+mn-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B6030-A300-444B-B59A-4026D604FE9D}">
  <sheetPr codeName="Sheet1">
    <tabColor rgb="FF92D050"/>
    <pageSetUpPr fitToPage="1"/>
  </sheetPr>
  <dimension ref="A1:N66"/>
  <sheetViews>
    <sheetView tabSelected="1" view="pageBreakPreview" zoomScale="70" zoomScaleNormal="70" zoomScaleSheetLayoutView="70" workbookViewId="0">
      <selection activeCell="P7" sqref="P7"/>
    </sheetView>
  </sheetViews>
  <sheetFormatPr defaultRowHeight="13.5" x14ac:dyDescent="0.15"/>
  <sheetData>
    <row r="1" spans="1:14" x14ac:dyDescent="0.15">
      <c r="A1" s="6"/>
      <c r="B1" s="6"/>
      <c r="C1" s="6"/>
      <c r="D1" s="6"/>
      <c r="E1" s="6"/>
      <c r="F1" s="6"/>
      <c r="G1" s="6"/>
      <c r="H1" s="6"/>
      <c r="I1" s="6"/>
      <c r="J1" s="6"/>
      <c r="K1" s="6"/>
      <c r="L1" s="6"/>
      <c r="M1" s="6"/>
      <c r="N1" s="6"/>
    </row>
    <row r="2" spans="1:14" x14ac:dyDescent="0.15">
      <c r="A2" s="6"/>
      <c r="B2" s="6"/>
      <c r="C2" s="6"/>
      <c r="D2" s="6"/>
      <c r="E2" s="6"/>
      <c r="F2" s="6"/>
      <c r="G2" s="6"/>
      <c r="H2" s="6"/>
      <c r="I2" s="6"/>
      <c r="J2" s="6"/>
      <c r="K2" s="6"/>
      <c r="L2" s="6"/>
      <c r="M2" s="6"/>
      <c r="N2" s="6"/>
    </row>
    <row r="3" spans="1:14" x14ac:dyDescent="0.15">
      <c r="A3" s="6"/>
      <c r="B3" s="6"/>
      <c r="C3" s="6"/>
      <c r="D3" s="6"/>
      <c r="E3" s="6"/>
      <c r="F3" s="6"/>
      <c r="G3" s="6"/>
      <c r="H3" s="6"/>
      <c r="I3" s="6"/>
      <c r="J3" s="6"/>
      <c r="K3" s="6"/>
      <c r="L3" s="6"/>
      <c r="M3" s="6"/>
      <c r="N3" s="6"/>
    </row>
    <row r="4" spans="1:14" x14ac:dyDescent="0.15">
      <c r="A4" s="6"/>
      <c r="B4" s="6"/>
      <c r="C4" s="6"/>
      <c r="D4" s="6"/>
      <c r="E4" s="6"/>
      <c r="F4" s="6"/>
      <c r="G4" s="6"/>
      <c r="H4" s="6"/>
      <c r="I4" s="6"/>
      <c r="J4" s="6"/>
      <c r="K4" s="6"/>
      <c r="L4" s="6"/>
      <c r="M4" s="6"/>
      <c r="N4" s="6"/>
    </row>
    <row r="5" spans="1:14" x14ac:dyDescent="0.15">
      <c r="A5" s="6"/>
      <c r="B5" s="6"/>
      <c r="C5" s="6"/>
      <c r="D5" s="6"/>
      <c r="E5" s="6"/>
      <c r="F5" s="6"/>
      <c r="G5" s="6"/>
      <c r="H5" s="6"/>
      <c r="I5" s="6"/>
      <c r="J5" s="6"/>
      <c r="K5" s="6"/>
      <c r="L5" s="6"/>
      <c r="M5" s="6"/>
      <c r="N5" s="6"/>
    </row>
    <row r="6" spans="1:14" x14ac:dyDescent="0.15">
      <c r="A6" s="6"/>
      <c r="B6" s="6"/>
      <c r="C6" s="6"/>
      <c r="D6" s="6"/>
      <c r="E6" s="6"/>
      <c r="F6" s="6"/>
      <c r="G6" s="6"/>
      <c r="H6" s="6"/>
      <c r="I6" s="6"/>
      <c r="J6" s="6"/>
      <c r="K6" s="6"/>
      <c r="L6" s="6"/>
      <c r="M6" s="6"/>
      <c r="N6" s="6"/>
    </row>
    <row r="7" spans="1:14" x14ac:dyDescent="0.15">
      <c r="A7" s="6"/>
      <c r="B7" s="6"/>
      <c r="C7" s="6"/>
      <c r="D7" s="6"/>
      <c r="E7" s="6"/>
      <c r="F7" s="6"/>
      <c r="G7" s="6"/>
      <c r="H7" s="6"/>
      <c r="I7" s="6"/>
      <c r="J7" s="6"/>
      <c r="K7" s="6"/>
      <c r="L7" s="6"/>
      <c r="M7" s="6"/>
      <c r="N7" s="6"/>
    </row>
    <row r="8" spans="1:14" x14ac:dyDescent="0.15">
      <c r="A8" s="6"/>
      <c r="B8" s="6"/>
      <c r="C8" s="6"/>
      <c r="D8" s="6"/>
      <c r="E8" s="6"/>
      <c r="F8" s="6"/>
      <c r="G8" s="6"/>
      <c r="H8" s="6"/>
      <c r="I8" s="6"/>
      <c r="J8" s="6"/>
      <c r="K8" s="6"/>
      <c r="L8" s="6"/>
      <c r="M8" s="6"/>
      <c r="N8" s="6"/>
    </row>
    <row r="9" spans="1:14" x14ac:dyDescent="0.15">
      <c r="A9" s="6"/>
      <c r="B9" s="6"/>
      <c r="C9" s="6"/>
      <c r="D9" s="6"/>
      <c r="E9" s="6"/>
      <c r="F9" s="6"/>
      <c r="G9" s="6"/>
      <c r="H9" s="6"/>
      <c r="I9" s="6"/>
      <c r="J9" s="6"/>
      <c r="K9" s="6"/>
      <c r="L9" s="6"/>
      <c r="M9" s="6"/>
      <c r="N9" s="6"/>
    </row>
    <row r="10" spans="1:14" x14ac:dyDescent="0.15">
      <c r="A10" s="6"/>
      <c r="B10" s="6"/>
      <c r="C10" s="6"/>
      <c r="D10" s="6"/>
      <c r="E10" s="6"/>
      <c r="F10" s="6"/>
      <c r="G10" s="6"/>
      <c r="H10" s="6"/>
      <c r="I10" s="6"/>
      <c r="J10" s="6"/>
      <c r="K10" s="6"/>
      <c r="L10" s="6"/>
      <c r="M10" s="6"/>
      <c r="N10" s="6"/>
    </row>
    <row r="11" spans="1:14" x14ac:dyDescent="0.15">
      <c r="A11" s="6"/>
      <c r="B11" s="6"/>
      <c r="C11" s="6"/>
      <c r="D11" s="6"/>
      <c r="E11" s="6"/>
      <c r="F11" s="6"/>
      <c r="G11" s="6"/>
      <c r="H11" s="6"/>
      <c r="I11" s="6"/>
      <c r="J11" s="6"/>
      <c r="K11" s="6"/>
      <c r="L11" s="6"/>
      <c r="M11" s="6"/>
      <c r="N11" s="6"/>
    </row>
    <row r="12" spans="1:14" x14ac:dyDescent="0.15">
      <c r="A12" s="6"/>
      <c r="B12" s="6"/>
      <c r="C12" s="6"/>
      <c r="D12" s="6"/>
      <c r="E12" s="6"/>
      <c r="F12" s="6"/>
      <c r="G12" s="6"/>
      <c r="H12" s="6"/>
      <c r="I12" s="6"/>
      <c r="J12" s="6"/>
      <c r="K12" s="6"/>
      <c r="L12" s="6"/>
      <c r="M12" s="6"/>
      <c r="N12" s="6"/>
    </row>
    <row r="13" spans="1:14" x14ac:dyDescent="0.15">
      <c r="A13" s="6"/>
      <c r="B13" s="6"/>
      <c r="C13" s="6"/>
      <c r="D13" s="6"/>
      <c r="E13" s="6"/>
      <c r="F13" s="6"/>
      <c r="G13" s="6"/>
      <c r="H13" s="6"/>
      <c r="I13" s="6"/>
      <c r="J13" s="6"/>
      <c r="K13" s="6"/>
      <c r="L13" s="6"/>
      <c r="M13" s="6"/>
      <c r="N13" s="6"/>
    </row>
    <row r="14" spans="1:14" x14ac:dyDescent="0.15">
      <c r="A14" s="6"/>
      <c r="B14" s="6"/>
      <c r="C14" s="6"/>
      <c r="D14" s="6"/>
      <c r="E14" s="6"/>
      <c r="F14" s="6"/>
      <c r="G14" s="6"/>
      <c r="H14" s="6"/>
      <c r="I14" s="6"/>
      <c r="J14" s="6"/>
      <c r="K14" s="6"/>
      <c r="L14" s="6"/>
      <c r="M14" s="6"/>
      <c r="N14" s="6"/>
    </row>
    <row r="15" spans="1:14" x14ac:dyDescent="0.15">
      <c r="A15" s="6"/>
      <c r="B15" s="6"/>
      <c r="C15" s="6"/>
      <c r="D15" s="6"/>
      <c r="E15" s="6"/>
      <c r="F15" s="6"/>
      <c r="G15" s="6"/>
      <c r="H15" s="6"/>
      <c r="I15" s="6"/>
      <c r="J15" s="6"/>
      <c r="K15" s="6"/>
      <c r="L15" s="6"/>
      <c r="M15" s="6"/>
      <c r="N15" s="6"/>
    </row>
    <row r="16" spans="1:14" x14ac:dyDescent="0.15">
      <c r="A16" s="6"/>
      <c r="B16" s="6"/>
      <c r="C16" s="6"/>
      <c r="D16" s="6"/>
      <c r="E16" s="6"/>
      <c r="F16" s="6"/>
      <c r="G16" s="6"/>
      <c r="H16" s="6"/>
      <c r="I16" s="6"/>
      <c r="J16" s="6"/>
      <c r="K16" s="6"/>
      <c r="L16" s="6"/>
      <c r="M16" s="6"/>
      <c r="N16" s="6"/>
    </row>
    <row r="17" spans="1:14" x14ac:dyDescent="0.15">
      <c r="A17" s="6"/>
      <c r="B17" s="6"/>
      <c r="C17" s="6"/>
      <c r="D17" s="6"/>
      <c r="E17" s="6"/>
      <c r="F17" s="6"/>
      <c r="G17" s="6"/>
      <c r="H17" s="6"/>
      <c r="I17" s="6"/>
      <c r="J17" s="6"/>
      <c r="K17" s="6"/>
      <c r="L17" s="6"/>
      <c r="M17" s="6"/>
      <c r="N17" s="6"/>
    </row>
    <row r="18" spans="1:14" x14ac:dyDescent="0.15">
      <c r="A18" s="6"/>
      <c r="B18" s="6"/>
      <c r="C18" s="6"/>
      <c r="D18" s="6"/>
      <c r="E18" s="6"/>
      <c r="F18" s="6"/>
      <c r="G18" s="6"/>
      <c r="H18" s="6"/>
      <c r="I18" s="6"/>
      <c r="J18" s="6"/>
      <c r="K18" s="6"/>
      <c r="L18" s="6"/>
      <c r="M18" s="6"/>
      <c r="N18" s="6"/>
    </row>
    <row r="19" spans="1:14" x14ac:dyDescent="0.15">
      <c r="A19" s="6"/>
      <c r="B19" s="6"/>
      <c r="C19" s="6"/>
      <c r="D19" s="6"/>
      <c r="E19" s="6"/>
      <c r="F19" s="6"/>
      <c r="G19" s="6"/>
      <c r="H19" s="6"/>
      <c r="I19" s="6"/>
      <c r="J19" s="6"/>
      <c r="K19" s="6"/>
      <c r="L19" s="6"/>
      <c r="M19" s="6"/>
      <c r="N19" s="6"/>
    </row>
    <row r="20" spans="1:14" x14ac:dyDescent="0.15">
      <c r="A20" s="6"/>
      <c r="B20" s="6"/>
      <c r="C20" s="6"/>
      <c r="D20" s="6"/>
      <c r="E20" s="6"/>
      <c r="F20" s="6"/>
      <c r="G20" s="6"/>
      <c r="H20" s="6"/>
      <c r="I20" s="6"/>
      <c r="J20" s="6"/>
      <c r="K20" s="6"/>
      <c r="L20" s="6"/>
      <c r="M20" s="6"/>
      <c r="N20" s="6"/>
    </row>
    <row r="21" spans="1:14" x14ac:dyDescent="0.15">
      <c r="A21" s="6"/>
      <c r="B21" s="6"/>
      <c r="C21" s="6"/>
      <c r="D21" s="6"/>
      <c r="E21" s="6"/>
      <c r="F21" s="6"/>
      <c r="G21" s="6"/>
      <c r="H21" s="6"/>
      <c r="I21" s="6"/>
      <c r="J21" s="6"/>
      <c r="K21" s="6"/>
      <c r="L21" s="6"/>
      <c r="M21" s="6"/>
      <c r="N21" s="6"/>
    </row>
    <row r="22" spans="1:14" x14ac:dyDescent="0.15">
      <c r="A22" s="6"/>
      <c r="B22" s="6"/>
      <c r="C22" s="6"/>
      <c r="D22" s="6"/>
      <c r="E22" s="6"/>
      <c r="F22" s="6"/>
      <c r="G22" s="6"/>
      <c r="H22" s="6"/>
      <c r="I22" s="6"/>
      <c r="J22" s="6"/>
      <c r="K22" s="6"/>
      <c r="L22" s="6"/>
      <c r="M22" s="6"/>
      <c r="N22" s="6"/>
    </row>
    <row r="23" spans="1:14" x14ac:dyDescent="0.15">
      <c r="A23" s="6"/>
      <c r="B23" s="6"/>
      <c r="C23" s="6"/>
      <c r="D23" s="6"/>
      <c r="E23" s="6"/>
      <c r="F23" s="6"/>
      <c r="G23" s="6"/>
      <c r="H23" s="6"/>
      <c r="I23" s="6"/>
      <c r="J23" s="6"/>
      <c r="K23" s="6"/>
      <c r="L23" s="6"/>
      <c r="M23" s="6"/>
      <c r="N23" s="6"/>
    </row>
    <row r="24" spans="1:14" x14ac:dyDescent="0.15">
      <c r="A24" s="6"/>
      <c r="B24" s="6"/>
      <c r="C24" s="6"/>
      <c r="D24" s="6"/>
      <c r="E24" s="6"/>
      <c r="F24" s="6"/>
      <c r="G24" s="6"/>
      <c r="H24" s="6"/>
      <c r="I24" s="6"/>
      <c r="J24" s="6"/>
      <c r="K24" s="6"/>
      <c r="L24" s="6"/>
      <c r="M24" s="6"/>
      <c r="N24" s="6"/>
    </row>
    <row r="25" spans="1:14" x14ac:dyDescent="0.15">
      <c r="A25" s="6"/>
      <c r="B25" s="6"/>
      <c r="C25" s="6"/>
      <c r="D25" s="6"/>
      <c r="E25" s="6"/>
      <c r="F25" s="6"/>
      <c r="G25" s="6"/>
      <c r="H25" s="6"/>
      <c r="I25" s="6"/>
      <c r="J25" s="6"/>
      <c r="K25" s="6"/>
      <c r="L25" s="6"/>
      <c r="M25" s="6"/>
      <c r="N25" s="6"/>
    </row>
    <row r="26" spans="1:14" x14ac:dyDescent="0.15">
      <c r="A26" s="6"/>
      <c r="B26" s="6"/>
      <c r="C26" s="6"/>
      <c r="D26" s="6"/>
      <c r="E26" s="6"/>
      <c r="F26" s="6"/>
      <c r="G26" s="6"/>
      <c r="H26" s="6"/>
      <c r="I26" s="6"/>
      <c r="J26" s="6"/>
      <c r="K26" s="6"/>
      <c r="L26" s="6"/>
      <c r="M26" s="6"/>
      <c r="N26" s="6"/>
    </row>
    <row r="27" spans="1:14" x14ac:dyDescent="0.15">
      <c r="A27" s="6"/>
      <c r="B27" s="6"/>
      <c r="C27" s="6"/>
      <c r="D27" s="6"/>
      <c r="E27" s="6"/>
      <c r="F27" s="6"/>
      <c r="G27" s="6"/>
      <c r="H27" s="6"/>
      <c r="I27" s="6"/>
      <c r="J27" s="6"/>
      <c r="K27" s="6"/>
      <c r="L27" s="6"/>
      <c r="M27" s="6"/>
      <c r="N27" s="6"/>
    </row>
    <row r="28" spans="1:14" x14ac:dyDescent="0.15">
      <c r="A28" s="6"/>
      <c r="B28" s="6"/>
      <c r="C28" s="6"/>
      <c r="D28" s="6"/>
      <c r="E28" s="6"/>
      <c r="F28" s="6"/>
      <c r="G28" s="6"/>
      <c r="H28" s="6"/>
      <c r="I28" s="6"/>
      <c r="J28" s="6"/>
      <c r="K28" s="6"/>
      <c r="L28" s="6"/>
      <c r="M28" s="6"/>
      <c r="N28" s="6"/>
    </row>
    <row r="29" spans="1:14" x14ac:dyDescent="0.15">
      <c r="A29" s="6"/>
      <c r="B29" s="6"/>
      <c r="C29" s="6"/>
      <c r="D29" s="6"/>
      <c r="E29" s="6"/>
      <c r="F29" s="6"/>
      <c r="G29" s="6"/>
      <c r="H29" s="6"/>
      <c r="I29" s="6"/>
      <c r="J29" s="6"/>
      <c r="K29" s="6"/>
      <c r="L29" s="6"/>
      <c r="M29" s="6"/>
      <c r="N29" s="6"/>
    </row>
    <row r="30" spans="1:14" x14ac:dyDescent="0.15">
      <c r="A30" s="6"/>
      <c r="B30" s="6"/>
      <c r="C30" s="6"/>
      <c r="D30" s="6"/>
      <c r="E30" s="6"/>
      <c r="F30" s="6"/>
      <c r="G30" s="6"/>
      <c r="H30" s="6"/>
      <c r="I30" s="6"/>
      <c r="J30" s="6"/>
      <c r="K30" s="6"/>
      <c r="L30" s="6"/>
      <c r="M30" s="6"/>
      <c r="N30" s="6"/>
    </row>
    <row r="31" spans="1:14" x14ac:dyDescent="0.15">
      <c r="A31" s="6"/>
      <c r="B31" s="6"/>
      <c r="C31" s="6"/>
      <c r="D31" s="6"/>
      <c r="E31" s="6"/>
      <c r="F31" s="6"/>
      <c r="G31" s="6"/>
      <c r="H31" s="6"/>
      <c r="I31" s="6"/>
      <c r="J31" s="6"/>
      <c r="K31" s="6"/>
      <c r="L31" s="6"/>
      <c r="M31" s="6"/>
      <c r="N31" s="6"/>
    </row>
    <row r="32" spans="1:14" x14ac:dyDescent="0.15">
      <c r="A32" s="6"/>
      <c r="B32" s="6"/>
      <c r="C32" s="6"/>
      <c r="D32" s="6"/>
      <c r="E32" s="6"/>
      <c r="F32" s="6"/>
      <c r="G32" s="6"/>
      <c r="H32" s="6"/>
      <c r="I32" s="6"/>
      <c r="J32" s="6"/>
      <c r="K32" s="6"/>
      <c r="L32" s="6"/>
      <c r="M32" s="6"/>
      <c r="N32" s="6"/>
    </row>
    <row r="33" spans="1:14" x14ac:dyDescent="0.15">
      <c r="A33" s="6"/>
      <c r="B33" s="6"/>
      <c r="C33" s="6"/>
      <c r="D33" s="6"/>
      <c r="E33" s="6"/>
      <c r="F33" s="6"/>
      <c r="G33" s="6"/>
      <c r="H33" s="6"/>
      <c r="I33" s="6"/>
      <c r="J33" s="6"/>
      <c r="K33" s="6"/>
      <c r="L33" s="6"/>
      <c r="M33" s="6"/>
      <c r="N33" s="6"/>
    </row>
    <row r="34" spans="1:14" x14ac:dyDescent="0.15">
      <c r="A34" s="6"/>
      <c r="B34" s="6"/>
      <c r="C34" s="6"/>
      <c r="D34" s="6"/>
      <c r="E34" s="6"/>
      <c r="F34" s="6"/>
      <c r="G34" s="6"/>
      <c r="H34" s="6"/>
      <c r="I34" s="6"/>
      <c r="J34" s="6"/>
      <c r="K34" s="6"/>
      <c r="L34" s="6"/>
      <c r="M34" s="6"/>
      <c r="N34" s="6"/>
    </row>
    <row r="35" spans="1:14" x14ac:dyDescent="0.15">
      <c r="A35" s="6"/>
      <c r="B35" s="6"/>
      <c r="C35" s="6"/>
      <c r="D35" s="6"/>
      <c r="E35" s="6"/>
      <c r="F35" s="6"/>
      <c r="G35" s="6"/>
      <c r="H35" s="6"/>
      <c r="I35" s="6"/>
      <c r="J35" s="6"/>
      <c r="K35" s="6"/>
      <c r="L35" s="6"/>
      <c r="M35" s="6"/>
      <c r="N35" s="6"/>
    </row>
    <row r="36" spans="1:14" x14ac:dyDescent="0.15">
      <c r="A36" s="6"/>
      <c r="B36" s="6"/>
      <c r="C36" s="6"/>
      <c r="D36" s="6"/>
      <c r="E36" s="6"/>
      <c r="F36" s="6"/>
      <c r="G36" s="6"/>
      <c r="H36" s="6"/>
      <c r="I36" s="6"/>
      <c r="J36" s="6"/>
      <c r="K36" s="6"/>
      <c r="L36" s="6"/>
      <c r="M36" s="6"/>
      <c r="N36" s="6"/>
    </row>
    <row r="37" spans="1:14" x14ac:dyDescent="0.15">
      <c r="A37" s="6"/>
      <c r="B37" s="6"/>
      <c r="C37" s="6"/>
      <c r="D37" s="6"/>
      <c r="E37" s="6"/>
      <c r="F37" s="6"/>
      <c r="G37" s="6"/>
      <c r="H37" s="6"/>
      <c r="I37" s="6"/>
      <c r="J37" s="6"/>
      <c r="K37" s="6"/>
      <c r="L37" s="6"/>
      <c r="M37" s="6"/>
      <c r="N37" s="6"/>
    </row>
    <row r="38" spans="1:14" x14ac:dyDescent="0.15">
      <c r="A38" s="6"/>
      <c r="B38" s="6"/>
      <c r="C38" s="6"/>
      <c r="D38" s="6"/>
      <c r="E38" s="6"/>
      <c r="F38" s="6"/>
      <c r="G38" s="6"/>
      <c r="H38" s="6"/>
      <c r="I38" s="6"/>
      <c r="J38" s="6"/>
      <c r="K38" s="6"/>
      <c r="L38" s="6"/>
      <c r="M38" s="6"/>
      <c r="N38" s="6"/>
    </row>
    <row r="39" spans="1:14" x14ac:dyDescent="0.15">
      <c r="A39" s="6"/>
      <c r="B39" s="6"/>
      <c r="C39" s="6"/>
      <c r="D39" s="6"/>
      <c r="E39" s="6"/>
      <c r="F39" s="6"/>
      <c r="G39" s="6"/>
      <c r="H39" s="6"/>
      <c r="I39" s="6"/>
      <c r="J39" s="6"/>
      <c r="K39" s="6"/>
      <c r="L39" s="6"/>
      <c r="M39" s="6"/>
      <c r="N39" s="6"/>
    </row>
    <row r="40" spans="1:14" x14ac:dyDescent="0.15">
      <c r="A40" s="6"/>
      <c r="B40" s="6"/>
      <c r="C40" s="6"/>
      <c r="D40" s="6"/>
      <c r="E40" s="6"/>
      <c r="F40" s="6"/>
      <c r="G40" s="6"/>
      <c r="H40" s="6"/>
      <c r="I40" s="6"/>
      <c r="J40" s="6"/>
      <c r="K40" s="6"/>
      <c r="L40" s="6"/>
      <c r="M40" s="6"/>
      <c r="N40" s="6"/>
    </row>
    <row r="41" spans="1:14" x14ac:dyDescent="0.15">
      <c r="A41" s="6"/>
      <c r="B41" s="6"/>
      <c r="C41" s="6"/>
      <c r="D41" s="6"/>
      <c r="E41" s="6"/>
      <c r="F41" s="6"/>
      <c r="G41" s="6"/>
      <c r="H41" s="6"/>
      <c r="I41" s="6"/>
      <c r="J41" s="6"/>
      <c r="K41" s="6"/>
      <c r="L41" s="6"/>
      <c r="M41" s="6"/>
      <c r="N41" s="6"/>
    </row>
    <row r="42" spans="1:14" x14ac:dyDescent="0.15">
      <c r="A42" s="6"/>
      <c r="B42" s="6"/>
      <c r="C42" s="6"/>
      <c r="D42" s="6"/>
      <c r="E42" s="6"/>
      <c r="F42" s="6"/>
      <c r="G42" s="6"/>
      <c r="H42" s="6"/>
      <c r="I42" s="6"/>
      <c r="J42" s="6"/>
      <c r="K42" s="6"/>
      <c r="L42" s="6"/>
      <c r="M42" s="6"/>
      <c r="N42" s="6"/>
    </row>
    <row r="43" spans="1:14" x14ac:dyDescent="0.15">
      <c r="A43" s="6"/>
      <c r="B43" s="6"/>
      <c r="C43" s="6"/>
      <c r="D43" s="6"/>
      <c r="E43" s="6"/>
      <c r="F43" s="6"/>
      <c r="G43" s="6"/>
      <c r="H43" s="6"/>
      <c r="I43" s="6"/>
      <c r="J43" s="6"/>
      <c r="K43" s="6"/>
      <c r="L43" s="6"/>
      <c r="M43" s="6"/>
      <c r="N43" s="6"/>
    </row>
    <row r="44" spans="1:14" x14ac:dyDescent="0.15">
      <c r="A44" s="6"/>
      <c r="B44" s="6"/>
      <c r="C44" s="6"/>
      <c r="D44" s="6"/>
      <c r="E44" s="6"/>
      <c r="F44" s="6"/>
      <c r="G44" s="6"/>
      <c r="H44" s="6"/>
      <c r="I44" s="6"/>
      <c r="J44" s="6"/>
      <c r="K44" s="6"/>
      <c r="L44" s="6"/>
      <c r="M44" s="6"/>
      <c r="N44" s="6"/>
    </row>
    <row r="45" spans="1:14" x14ac:dyDescent="0.15">
      <c r="A45" s="6"/>
      <c r="B45" s="6"/>
      <c r="C45" s="6"/>
      <c r="D45" s="6"/>
      <c r="E45" s="6"/>
      <c r="F45" s="6"/>
      <c r="G45" s="6"/>
      <c r="H45" s="6"/>
      <c r="I45" s="6"/>
      <c r="J45" s="6"/>
      <c r="K45" s="6"/>
      <c r="L45" s="6"/>
      <c r="M45" s="6"/>
      <c r="N45" s="6"/>
    </row>
    <row r="46" spans="1:14" x14ac:dyDescent="0.15">
      <c r="A46" s="6"/>
      <c r="B46" s="6"/>
      <c r="C46" s="6"/>
      <c r="D46" s="6"/>
      <c r="E46" s="6"/>
      <c r="F46" s="6"/>
      <c r="G46" s="6"/>
      <c r="H46" s="6"/>
      <c r="I46" s="6"/>
      <c r="J46" s="6"/>
      <c r="K46" s="6"/>
      <c r="L46" s="6"/>
      <c r="M46" s="6"/>
      <c r="N46" s="6"/>
    </row>
    <row r="47" spans="1:14" x14ac:dyDescent="0.15">
      <c r="A47" s="6"/>
      <c r="B47" s="6"/>
      <c r="C47" s="6"/>
      <c r="D47" s="6"/>
      <c r="E47" s="6"/>
      <c r="F47" s="6"/>
      <c r="G47" s="6"/>
      <c r="H47" s="6"/>
      <c r="I47" s="6"/>
      <c r="J47" s="6"/>
      <c r="K47" s="6"/>
      <c r="L47" s="6"/>
      <c r="M47" s="6"/>
      <c r="N47" s="6"/>
    </row>
    <row r="48" spans="1:14" x14ac:dyDescent="0.15">
      <c r="A48" s="6"/>
      <c r="B48" s="6"/>
      <c r="C48" s="6"/>
      <c r="D48" s="6"/>
      <c r="E48" s="6"/>
      <c r="F48" s="6"/>
      <c r="G48" s="6"/>
      <c r="H48" s="6"/>
      <c r="I48" s="6"/>
      <c r="J48" s="6"/>
      <c r="K48" s="6"/>
      <c r="L48" s="6"/>
      <c r="M48" s="6"/>
      <c r="N48" s="6"/>
    </row>
    <row r="49" spans="1:14" x14ac:dyDescent="0.15">
      <c r="A49" s="6"/>
      <c r="B49" s="6"/>
      <c r="C49" s="6"/>
      <c r="D49" s="6"/>
      <c r="E49" s="6"/>
      <c r="F49" s="6"/>
      <c r="G49" s="6"/>
      <c r="H49" s="6"/>
      <c r="I49" s="6"/>
      <c r="J49" s="6"/>
      <c r="K49" s="6"/>
      <c r="L49" s="6"/>
      <c r="M49" s="6"/>
      <c r="N49" s="6"/>
    </row>
    <row r="50" spans="1:14" x14ac:dyDescent="0.15">
      <c r="A50" s="6"/>
      <c r="B50" s="6"/>
      <c r="C50" s="6"/>
      <c r="D50" s="6"/>
      <c r="E50" s="6"/>
      <c r="F50" s="6"/>
      <c r="G50" s="6"/>
      <c r="H50" s="6"/>
      <c r="I50" s="6"/>
      <c r="J50" s="6"/>
      <c r="K50" s="6"/>
      <c r="L50" s="6"/>
      <c r="M50" s="6"/>
      <c r="N50" s="6"/>
    </row>
    <row r="51" spans="1:14" x14ac:dyDescent="0.15">
      <c r="A51" s="6"/>
      <c r="B51" s="6"/>
      <c r="C51" s="6"/>
      <c r="D51" s="6"/>
      <c r="E51" s="6"/>
      <c r="F51" s="6"/>
      <c r="G51" s="6"/>
      <c r="H51" s="6"/>
      <c r="I51" s="6"/>
      <c r="J51" s="6"/>
      <c r="K51" s="6"/>
      <c r="L51" s="6"/>
      <c r="M51" s="6"/>
      <c r="N51" s="6"/>
    </row>
    <row r="52" spans="1:14" x14ac:dyDescent="0.15">
      <c r="A52" s="6"/>
      <c r="B52" s="6"/>
      <c r="C52" s="6"/>
      <c r="D52" s="6"/>
      <c r="E52" s="6"/>
      <c r="F52" s="6"/>
      <c r="G52" s="6"/>
      <c r="H52" s="6"/>
      <c r="I52" s="6"/>
      <c r="J52" s="6"/>
      <c r="K52" s="6"/>
      <c r="L52" s="6"/>
      <c r="M52" s="6"/>
      <c r="N52" s="6"/>
    </row>
    <row r="53" spans="1:14" x14ac:dyDescent="0.15">
      <c r="A53" s="6"/>
      <c r="B53" s="6"/>
      <c r="C53" s="6"/>
      <c r="D53" s="6"/>
      <c r="E53" s="6"/>
      <c r="F53" s="6"/>
      <c r="G53" s="6"/>
      <c r="H53" s="6"/>
      <c r="I53" s="6"/>
      <c r="J53" s="6"/>
      <c r="K53" s="6"/>
      <c r="L53" s="6"/>
      <c r="M53" s="6"/>
      <c r="N53" s="6"/>
    </row>
    <row r="54" spans="1:14" x14ac:dyDescent="0.15">
      <c r="A54" s="6"/>
      <c r="B54" s="6"/>
      <c r="C54" s="6"/>
      <c r="D54" s="6"/>
      <c r="E54" s="6"/>
      <c r="F54" s="6"/>
      <c r="G54" s="6"/>
      <c r="H54" s="6"/>
      <c r="I54" s="6"/>
      <c r="J54" s="6"/>
      <c r="K54" s="6"/>
      <c r="L54" s="6"/>
      <c r="M54" s="6"/>
      <c r="N54" s="6"/>
    </row>
    <row r="55" spans="1:14" x14ac:dyDescent="0.15">
      <c r="A55" s="6"/>
      <c r="B55" s="6"/>
      <c r="C55" s="6"/>
      <c r="D55" s="6"/>
      <c r="E55" s="6"/>
      <c r="F55" s="6"/>
      <c r="G55" s="6"/>
      <c r="H55" s="6"/>
      <c r="I55" s="6"/>
      <c r="J55" s="6"/>
      <c r="K55" s="6"/>
      <c r="L55" s="6"/>
      <c r="M55" s="6"/>
      <c r="N55" s="6"/>
    </row>
    <row r="56" spans="1:14" x14ac:dyDescent="0.15">
      <c r="A56" s="6"/>
      <c r="B56" s="6"/>
      <c r="C56" s="6"/>
      <c r="D56" s="6"/>
      <c r="E56" s="6"/>
      <c r="F56" s="6"/>
      <c r="G56" s="6"/>
      <c r="H56" s="6"/>
      <c r="I56" s="6"/>
      <c r="J56" s="6"/>
      <c r="K56" s="6"/>
      <c r="L56" s="6"/>
      <c r="M56" s="6"/>
      <c r="N56" s="6"/>
    </row>
    <row r="57" spans="1:14" x14ac:dyDescent="0.15">
      <c r="A57" s="6"/>
      <c r="B57" s="6"/>
      <c r="C57" s="6"/>
      <c r="D57" s="6"/>
      <c r="E57" s="6"/>
      <c r="F57" s="6"/>
      <c r="G57" s="6"/>
      <c r="H57" s="6"/>
      <c r="I57" s="6"/>
      <c r="J57" s="6"/>
      <c r="K57" s="6"/>
      <c r="L57" s="6"/>
      <c r="M57" s="6"/>
      <c r="N57" s="6"/>
    </row>
    <row r="58" spans="1:14" x14ac:dyDescent="0.15">
      <c r="A58" s="6"/>
      <c r="B58" s="6"/>
      <c r="C58" s="6"/>
      <c r="D58" s="6"/>
      <c r="E58" s="6"/>
      <c r="F58" s="6"/>
      <c r="G58" s="6"/>
      <c r="H58" s="6"/>
      <c r="I58" s="6"/>
      <c r="J58" s="6"/>
      <c r="K58" s="6"/>
      <c r="L58" s="6"/>
      <c r="M58" s="6"/>
      <c r="N58" s="6"/>
    </row>
    <row r="59" spans="1:14" x14ac:dyDescent="0.15">
      <c r="A59" s="6"/>
      <c r="B59" s="6"/>
      <c r="C59" s="6"/>
      <c r="D59" s="6"/>
      <c r="E59" s="6"/>
      <c r="F59" s="6"/>
      <c r="G59" s="6"/>
      <c r="H59" s="6"/>
      <c r="I59" s="6"/>
      <c r="J59" s="6"/>
      <c r="K59" s="6"/>
      <c r="L59" s="6"/>
      <c r="M59" s="6"/>
      <c r="N59" s="6"/>
    </row>
    <row r="60" spans="1:14" x14ac:dyDescent="0.15">
      <c r="A60" s="6"/>
      <c r="B60" s="6"/>
      <c r="C60" s="6"/>
      <c r="D60" s="6"/>
      <c r="E60" s="6"/>
      <c r="F60" s="6"/>
      <c r="G60" s="6"/>
      <c r="H60" s="6"/>
      <c r="I60" s="6"/>
      <c r="J60" s="6"/>
      <c r="K60" s="6"/>
      <c r="L60" s="6"/>
      <c r="M60" s="6"/>
      <c r="N60" s="6"/>
    </row>
    <row r="61" spans="1:14" x14ac:dyDescent="0.15">
      <c r="A61" s="6"/>
      <c r="B61" s="6"/>
      <c r="C61" s="6"/>
      <c r="D61" s="6"/>
      <c r="E61" s="6"/>
      <c r="F61" s="6"/>
      <c r="G61" s="6"/>
      <c r="H61" s="6"/>
      <c r="I61" s="6"/>
      <c r="J61" s="6"/>
      <c r="K61" s="6"/>
      <c r="L61" s="6"/>
      <c r="M61" s="6"/>
      <c r="N61" s="6"/>
    </row>
    <row r="62" spans="1:14" x14ac:dyDescent="0.15">
      <c r="A62" s="6"/>
      <c r="B62" s="6"/>
      <c r="C62" s="6"/>
      <c r="D62" s="6"/>
      <c r="E62" s="6"/>
      <c r="F62" s="6"/>
      <c r="G62" s="6"/>
      <c r="H62" s="6"/>
      <c r="I62" s="6"/>
      <c r="J62" s="6"/>
      <c r="K62" s="6"/>
      <c r="L62" s="6"/>
      <c r="M62" s="6"/>
      <c r="N62" s="6"/>
    </row>
    <row r="63" spans="1:14" x14ac:dyDescent="0.15">
      <c r="A63" s="6"/>
      <c r="B63" s="6"/>
      <c r="C63" s="6"/>
      <c r="D63" s="6"/>
      <c r="E63" s="6"/>
      <c r="F63" s="6"/>
      <c r="G63" s="6"/>
      <c r="H63" s="6"/>
      <c r="I63" s="6"/>
      <c r="J63" s="6"/>
      <c r="K63" s="6"/>
      <c r="L63" s="6"/>
      <c r="M63" s="6"/>
      <c r="N63" s="6"/>
    </row>
    <row r="64" spans="1:14" x14ac:dyDescent="0.15">
      <c r="A64" s="6"/>
      <c r="B64" s="6"/>
      <c r="C64" s="6"/>
      <c r="D64" s="6"/>
      <c r="E64" s="6"/>
      <c r="F64" s="6"/>
      <c r="G64" s="6"/>
      <c r="H64" s="6"/>
      <c r="I64" s="6"/>
      <c r="J64" s="6"/>
      <c r="K64" s="6"/>
      <c r="L64" s="6"/>
      <c r="M64" s="6"/>
      <c r="N64" s="6"/>
    </row>
    <row r="65" spans="1:14" x14ac:dyDescent="0.15">
      <c r="A65" s="6"/>
      <c r="B65" s="6"/>
      <c r="C65" s="6"/>
      <c r="D65" s="6"/>
      <c r="E65" s="6"/>
      <c r="F65" s="6"/>
      <c r="G65" s="6"/>
      <c r="H65" s="6"/>
      <c r="I65" s="6"/>
      <c r="J65" s="6"/>
      <c r="K65" s="6"/>
      <c r="L65" s="6"/>
      <c r="M65" s="6"/>
      <c r="N65" s="6"/>
    </row>
    <row r="66" spans="1:14" x14ac:dyDescent="0.15">
      <c r="A66" s="6"/>
      <c r="B66" s="6"/>
      <c r="C66" s="6"/>
      <c r="D66" s="6"/>
      <c r="E66" s="6"/>
      <c r="F66" s="6"/>
      <c r="G66" s="6"/>
      <c r="H66" s="6"/>
      <c r="I66" s="6"/>
      <c r="J66" s="6"/>
      <c r="K66" s="6"/>
      <c r="L66" s="6"/>
      <c r="M66" s="6"/>
      <c r="N66" s="6"/>
    </row>
  </sheetData>
  <sheetProtection algorithmName="SHA-512" hashValue="6ySqcJ8gqhZQu3Yq684yB9Ktwlz/c1ChtGRhv05o2e7wIdmTiZs9fTM3TwsepVhmHCgZ+l+41mzBcNNjrZ8CDA==" saltValue="7BzRwu0OEzC0eEEr1w4QGg==" spinCount="100000" sheet="1" objects="1" scenarios="1"/>
  <phoneticPr fontId="13"/>
  <pageMargins left="0.70866141732283472" right="0.70866141732283472" top="0.74803149606299213" bottom="0.74803149606299213" header="0.31496062992125984" footer="0.31496062992125984"/>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E689B-3BCF-4017-B960-F6537B13BD84}">
  <sheetPr codeName="Sheet12">
    <tabColor rgb="FFFF0000"/>
  </sheetPr>
  <dimension ref="A1:O38"/>
  <sheetViews>
    <sheetView view="pageBreakPreview" zoomScale="160" zoomScaleNormal="160" zoomScaleSheetLayoutView="160" workbookViewId="0">
      <selection activeCell="E21" sqref="E21"/>
    </sheetView>
  </sheetViews>
  <sheetFormatPr defaultRowHeight="13.5" x14ac:dyDescent="0.15"/>
  <cols>
    <col min="1" max="1" width="3.25" customWidth="1"/>
    <col min="2" max="2" width="4.125" customWidth="1"/>
    <col min="3" max="3" width="30.375" style="100" customWidth="1"/>
    <col min="4" max="4" width="6.375" customWidth="1"/>
    <col min="5" max="5" width="15.5" style="2" customWidth="1"/>
    <col min="6" max="6" width="9" customWidth="1"/>
    <col min="7" max="7" width="4.125" customWidth="1"/>
    <col min="8" max="8" width="3.25" customWidth="1"/>
    <col min="255" max="255" width="1.625" customWidth="1"/>
    <col min="256" max="257" width="15.125" customWidth="1"/>
    <col min="258" max="258" width="9.125" customWidth="1"/>
    <col min="259" max="259" width="15.5" customWidth="1"/>
    <col min="260" max="260" width="11.5" customWidth="1"/>
    <col min="261" max="261" width="15.125" customWidth="1"/>
    <col min="262" max="262" width="1.625" customWidth="1"/>
    <col min="511" max="511" width="1.625" customWidth="1"/>
    <col min="512" max="513" width="15.125" customWidth="1"/>
    <col min="514" max="514" width="9.125" customWidth="1"/>
    <col min="515" max="515" width="15.5" customWidth="1"/>
    <col min="516" max="516" width="11.5" customWidth="1"/>
    <col min="517" max="517" width="15.125" customWidth="1"/>
    <col min="518" max="518" width="1.625" customWidth="1"/>
    <col min="767" max="767" width="1.625" customWidth="1"/>
    <col min="768" max="769" width="15.125" customWidth="1"/>
    <col min="770" max="770" width="9.125" customWidth="1"/>
    <col min="771" max="771" width="15.5" customWidth="1"/>
    <col min="772" max="772" width="11.5" customWidth="1"/>
    <col min="773" max="773" width="15.125" customWidth="1"/>
    <col min="774" max="774" width="1.625" customWidth="1"/>
    <col min="1023" max="1023" width="1.625" customWidth="1"/>
    <col min="1024" max="1025" width="15.125" customWidth="1"/>
    <col min="1026" max="1026" width="9.125" customWidth="1"/>
    <col min="1027" max="1027" width="15.5" customWidth="1"/>
    <col min="1028" max="1028" width="11.5" customWidth="1"/>
    <col min="1029" max="1029" width="15.125" customWidth="1"/>
    <col min="1030" max="1030" width="1.625" customWidth="1"/>
    <col min="1279" max="1279" width="1.625" customWidth="1"/>
    <col min="1280" max="1281" width="15.125" customWidth="1"/>
    <col min="1282" max="1282" width="9.125" customWidth="1"/>
    <col min="1283" max="1283" width="15.5" customWidth="1"/>
    <col min="1284" max="1284" width="11.5" customWidth="1"/>
    <col min="1285" max="1285" width="15.125" customWidth="1"/>
    <col min="1286" max="1286" width="1.625" customWidth="1"/>
    <col min="1535" max="1535" width="1.625" customWidth="1"/>
    <col min="1536" max="1537" width="15.125" customWidth="1"/>
    <col min="1538" max="1538" width="9.125" customWidth="1"/>
    <col min="1539" max="1539" width="15.5" customWidth="1"/>
    <col min="1540" max="1540" width="11.5" customWidth="1"/>
    <col min="1541" max="1541" width="15.125" customWidth="1"/>
    <col min="1542" max="1542" width="1.625" customWidth="1"/>
    <col min="1791" max="1791" width="1.625" customWidth="1"/>
    <col min="1792" max="1793" width="15.125" customWidth="1"/>
    <col min="1794" max="1794" width="9.125" customWidth="1"/>
    <col min="1795" max="1795" width="15.5" customWidth="1"/>
    <col min="1796" max="1796" width="11.5" customWidth="1"/>
    <col min="1797" max="1797" width="15.125" customWidth="1"/>
    <col min="1798" max="1798" width="1.625" customWidth="1"/>
    <col min="2047" max="2047" width="1.625" customWidth="1"/>
    <col min="2048" max="2049" width="15.125" customWidth="1"/>
    <col min="2050" max="2050" width="9.125" customWidth="1"/>
    <col min="2051" max="2051" width="15.5" customWidth="1"/>
    <col min="2052" max="2052" width="11.5" customWidth="1"/>
    <col min="2053" max="2053" width="15.125" customWidth="1"/>
    <col min="2054" max="2054" width="1.625" customWidth="1"/>
    <col min="2303" max="2303" width="1.625" customWidth="1"/>
    <col min="2304" max="2305" width="15.125" customWidth="1"/>
    <col min="2306" max="2306" width="9.125" customWidth="1"/>
    <col min="2307" max="2307" width="15.5" customWidth="1"/>
    <col min="2308" max="2308" width="11.5" customWidth="1"/>
    <col min="2309" max="2309" width="15.125" customWidth="1"/>
    <col min="2310" max="2310" width="1.625" customWidth="1"/>
    <col min="2559" max="2559" width="1.625" customWidth="1"/>
    <col min="2560" max="2561" width="15.125" customWidth="1"/>
    <col min="2562" max="2562" width="9.125" customWidth="1"/>
    <col min="2563" max="2563" width="15.5" customWidth="1"/>
    <col min="2564" max="2564" width="11.5" customWidth="1"/>
    <col min="2565" max="2565" width="15.125" customWidth="1"/>
    <col min="2566" max="2566" width="1.625" customWidth="1"/>
    <col min="2815" max="2815" width="1.625" customWidth="1"/>
    <col min="2816" max="2817" width="15.125" customWidth="1"/>
    <col min="2818" max="2818" width="9.125" customWidth="1"/>
    <col min="2819" max="2819" width="15.5" customWidth="1"/>
    <col min="2820" max="2820" width="11.5" customWidth="1"/>
    <col min="2821" max="2821" width="15.125" customWidth="1"/>
    <col min="2822" max="2822" width="1.625" customWidth="1"/>
    <col min="3071" max="3071" width="1.625" customWidth="1"/>
    <col min="3072" max="3073" width="15.125" customWidth="1"/>
    <col min="3074" max="3074" width="9.125" customWidth="1"/>
    <col min="3075" max="3075" width="15.5" customWidth="1"/>
    <col min="3076" max="3076" width="11.5" customWidth="1"/>
    <col min="3077" max="3077" width="15.125" customWidth="1"/>
    <col min="3078" max="3078" width="1.625" customWidth="1"/>
    <col min="3327" max="3327" width="1.625" customWidth="1"/>
    <col min="3328" max="3329" width="15.125" customWidth="1"/>
    <col min="3330" max="3330" width="9.125" customWidth="1"/>
    <col min="3331" max="3331" width="15.5" customWidth="1"/>
    <col min="3332" max="3332" width="11.5" customWidth="1"/>
    <col min="3333" max="3333" width="15.125" customWidth="1"/>
    <col min="3334" max="3334" width="1.625" customWidth="1"/>
    <col min="3583" max="3583" width="1.625" customWidth="1"/>
    <col min="3584" max="3585" width="15.125" customWidth="1"/>
    <col min="3586" max="3586" width="9.125" customWidth="1"/>
    <col min="3587" max="3587" width="15.5" customWidth="1"/>
    <col min="3588" max="3588" width="11.5" customWidth="1"/>
    <col min="3589" max="3589" width="15.125" customWidth="1"/>
    <col min="3590" max="3590" width="1.625" customWidth="1"/>
    <col min="3839" max="3839" width="1.625" customWidth="1"/>
    <col min="3840" max="3841" width="15.125" customWidth="1"/>
    <col min="3842" max="3842" width="9.125" customWidth="1"/>
    <col min="3843" max="3843" width="15.5" customWidth="1"/>
    <col min="3844" max="3844" width="11.5" customWidth="1"/>
    <col min="3845" max="3845" width="15.125" customWidth="1"/>
    <col min="3846" max="3846" width="1.625" customWidth="1"/>
    <col min="4095" max="4095" width="1.625" customWidth="1"/>
    <col min="4096" max="4097" width="15.125" customWidth="1"/>
    <col min="4098" max="4098" width="9.125" customWidth="1"/>
    <col min="4099" max="4099" width="15.5" customWidth="1"/>
    <col min="4100" max="4100" width="11.5" customWidth="1"/>
    <col min="4101" max="4101" width="15.125" customWidth="1"/>
    <col min="4102" max="4102" width="1.625" customWidth="1"/>
    <col min="4351" max="4351" width="1.625" customWidth="1"/>
    <col min="4352" max="4353" width="15.125" customWidth="1"/>
    <col min="4354" max="4354" width="9.125" customWidth="1"/>
    <col min="4355" max="4355" width="15.5" customWidth="1"/>
    <col min="4356" max="4356" width="11.5" customWidth="1"/>
    <col min="4357" max="4357" width="15.125" customWidth="1"/>
    <col min="4358" max="4358" width="1.625" customWidth="1"/>
    <col min="4607" max="4607" width="1.625" customWidth="1"/>
    <col min="4608" max="4609" width="15.125" customWidth="1"/>
    <col min="4610" max="4610" width="9.125" customWidth="1"/>
    <col min="4611" max="4611" width="15.5" customWidth="1"/>
    <col min="4612" max="4612" width="11.5" customWidth="1"/>
    <col min="4613" max="4613" width="15.125" customWidth="1"/>
    <col min="4614" max="4614" width="1.625" customWidth="1"/>
    <col min="4863" max="4863" width="1.625" customWidth="1"/>
    <col min="4864" max="4865" width="15.125" customWidth="1"/>
    <col min="4866" max="4866" width="9.125" customWidth="1"/>
    <col min="4867" max="4867" width="15.5" customWidth="1"/>
    <col min="4868" max="4868" width="11.5" customWidth="1"/>
    <col min="4869" max="4869" width="15.125" customWidth="1"/>
    <col min="4870" max="4870" width="1.625" customWidth="1"/>
    <col min="5119" max="5119" width="1.625" customWidth="1"/>
    <col min="5120" max="5121" width="15.125" customWidth="1"/>
    <col min="5122" max="5122" width="9.125" customWidth="1"/>
    <col min="5123" max="5123" width="15.5" customWidth="1"/>
    <col min="5124" max="5124" width="11.5" customWidth="1"/>
    <col min="5125" max="5125" width="15.125" customWidth="1"/>
    <col min="5126" max="5126" width="1.625" customWidth="1"/>
    <col min="5375" max="5375" width="1.625" customWidth="1"/>
    <col min="5376" max="5377" width="15.125" customWidth="1"/>
    <col min="5378" max="5378" width="9.125" customWidth="1"/>
    <col min="5379" max="5379" width="15.5" customWidth="1"/>
    <col min="5380" max="5380" width="11.5" customWidth="1"/>
    <col min="5381" max="5381" width="15.125" customWidth="1"/>
    <col min="5382" max="5382" width="1.625" customWidth="1"/>
    <col min="5631" max="5631" width="1.625" customWidth="1"/>
    <col min="5632" max="5633" width="15.125" customWidth="1"/>
    <col min="5634" max="5634" width="9.125" customWidth="1"/>
    <col min="5635" max="5635" width="15.5" customWidth="1"/>
    <col min="5636" max="5636" width="11.5" customWidth="1"/>
    <col min="5637" max="5637" width="15.125" customWidth="1"/>
    <col min="5638" max="5638" width="1.625" customWidth="1"/>
    <col min="5887" max="5887" width="1.625" customWidth="1"/>
    <col min="5888" max="5889" width="15.125" customWidth="1"/>
    <col min="5890" max="5890" width="9.125" customWidth="1"/>
    <col min="5891" max="5891" width="15.5" customWidth="1"/>
    <col min="5892" max="5892" width="11.5" customWidth="1"/>
    <col min="5893" max="5893" width="15.125" customWidth="1"/>
    <col min="5894" max="5894" width="1.625" customWidth="1"/>
    <col min="6143" max="6143" width="1.625" customWidth="1"/>
    <col min="6144" max="6145" width="15.125" customWidth="1"/>
    <col min="6146" max="6146" width="9.125" customWidth="1"/>
    <col min="6147" max="6147" width="15.5" customWidth="1"/>
    <col min="6148" max="6148" width="11.5" customWidth="1"/>
    <col min="6149" max="6149" width="15.125" customWidth="1"/>
    <col min="6150" max="6150" width="1.625" customWidth="1"/>
    <col min="6399" max="6399" width="1.625" customWidth="1"/>
    <col min="6400" max="6401" width="15.125" customWidth="1"/>
    <col min="6402" max="6402" width="9.125" customWidth="1"/>
    <col min="6403" max="6403" width="15.5" customWidth="1"/>
    <col min="6404" max="6404" width="11.5" customWidth="1"/>
    <col min="6405" max="6405" width="15.125" customWidth="1"/>
    <col min="6406" max="6406" width="1.625" customWidth="1"/>
    <col min="6655" max="6655" width="1.625" customWidth="1"/>
    <col min="6656" max="6657" width="15.125" customWidth="1"/>
    <col min="6658" max="6658" width="9.125" customWidth="1"/>
    <col min="6659" max="6659" width="15.5" customWidth="1"/>
    <col min="6660" max="6660" width="11.5" customWidth="1"/>
    <col min="6661" max="6661" width="15.125" customWidth="1"/>
    <col min="6662" max="6662" width="1.625" customWidth="1"/>
    <col min="6911" max="6911" width="1.625" customWidth="1"/>
    <col min="6912" max="6913" width="15.125" customWidth="1"/>
    <col min="6914" max="6914" width="9.125" customWidth="1"/>
    <col min="6915" max="6915" width="15.5" customWidth="1"/>
    <col min="6916" max="6916" width="11.5" customWidth="1"/>
    <col min="6917" max="6917" width="15.125" customWidth="1"/>
    <col min="6918" max="6918" width="1.625" customWidth="1"/>
    <col min="7167" max="7167" width="1.625" customWidth="1"/>
    <col min="7168" max="7169" width="15.125" customWidth="1"/>
    <col min="7170" max="7170" width="9.125" customWidth="1"/>
    <col min="7171" max="7171" width="15.5" customWidth="1"/>
    <col min="7172" max="7172" width="11.5" customWidth="1"/>
    <col min="7173" max="7173" width="15.125" customWidth="1"/>
    <col min="7174" max="7174" width="1.625" customWidth="1"/>
    <col min="7423" max="7423" width="1.625" customWidth="1"/>
    <col min="7424" max="7425" width="15.125" customWidth="1"/>
    <col min="7426" max="7426" width="9.125" customWidth="1"/>
    <col min="7427" max="7427" width="15.5" customWidth="1"/>
    <col min="7428" max="7428" width="11.5" customWidth="1"/>
    <col min="7429" max="7429" width="15.125" customWidth="1"/>
    <col min="7430" max="7430" width="1.625" customWidth="1"/>
    <col min="7679" max="7679" width="1.625" customWidth="1"/>
    <col min="7680" max="7681" width="15.125" customWidth="1"/>
    <col min="7682" max="7682" width="9.125" customWidth="1"/>
    <col min="7683" max="7683" width="15.5" customWidth="1"/>
    <col min="7684" max="7684" width="11.5" customWidth="1"/>
    <col min="7685" max="7685" width="15.125" customWidth="1"/>
    <col min="7686" max="7686" width="1.625" customWidth="1"/>
    <col min="7935" max="7935" width="1.625" customWidth="1"/>
    <col min="7936" max="7937" width="15.125" customWidth="1"/>
    <col min="7938" max="7938" width="9.125" customWidth="1"/>
    <col min="7939" max="7939" width="15.5" customWidth="1"/>
    <col min="7940" max="7940" width="11.5" customWidth="1"/>
    <col min="7941" max="7941" width="15.125" customWidth="1"/>
    <col min="7942" max="7942" width="1.625" customWidth="1"/>
    <col min="8191" max="8191" width="1.625" customWidth="1"/>
    <col min="8192" max="8193" width="15.125" customWidth="1"/>
    <col min="8194" max="8194" width="9.125" customWidth="1"/>
    <col min="8195" max="8195" width="15.5" customWidth="1"/>
    <col min="8196" max="8196" width="11.5" customWidth="1"/>
    <col min="8197" max="8197" width="15.125" customWidth="1"/>
    <col min="8198" max="8198" width="1.625" customWidth="1"/>
    <col min="8447" max="8447" width="1.625" customWidth="1"/>
    <col min="8448" max="8449" width="15.125" customWidth="1"/>
    <col min="8450" max="8450" width="9.125" customWidth="1"/>
    <col min="8451" max="8451" width="15.5" customWidth="1"/>
    <col min="8452" max="8452" width="11.5" customWidth="1"/>
    <col min="8453" max="8453" width="15.125" customWidth="1"/>
    <col min="8454" max="8454" width="1.625" customWidth="1"/>
    <col min="8703" max="8703" width="1.625" customWidth="1"/>
    <col min="8704" max="8705" width="15.125" customWidth="1"/>
    <col min="8706" max="8706" width="9.125" customWidth="1"/>
    <col min="8707" max="8707" width="15.5" customWidth="1"/>
    <col min="8708" max="8708" width="11.5" customWidth="1"/>
    <col min="8709" max="8709" width="15.125" customWidth="1"/>
    <col min="8710" max="8710" width="1.625" customWidth="1"/>
    <col min="8959" max="8959" width="1.625" customWidth="1"/>
    <col min="8960" max="8961" width="15.125" customWidth="1"/>
    <col min="8962" max="8962" width="9.125" customWidth="1"/>
    <col min="8963" max="8963" width="15.5" customWidth="1"/>
    <col min="8964" max="8964" width="11.5" customWidth="1"/>
    <col min="8965" max="8965" width="15.125" customWidth="1"/>
    <col min="8966" max="8966" width="1.625" customWidth="1"/>
    <col min="9215" max="9215" width="1.625" customWidth="1"/>
    <col min="9216" max="9217" width="15.125" customWidth="1"/>
    <col min="9218" max="9218" width="9.125" customWidth="1"/>
    <col min="9219" max="9219" width="15.5" customWidth="1"/>
    <col min="9220" max="9220" width="11.5" customWidth="1"/>
    <col min="9221" max="9221" width="15.125" customWidth="1"/>
    <col min="9222" max="9222" width="1.625" customWidth="1"/>
    <col min="9471" max="9471" width="1.625" customWidth="1"/>
    <col min="9472" max="9473" width="15.125" customWidth="1"/>
    <col min="9474" max="9474" width="9.125" customWidth="1"/>
    <col min="9475" max="9475" width="15.5" customWidth="1"/>
    <col min="9476" max="9476" width="11.5" customWidth="1"/>
    <col min="9477" max="9477" width="15.125" customWidth="1"/>
    <col min="9478" max="9478" width="1.625" customWidth="1"/>
    <col min="9727" max="9727" width="1.625" customWidth="1"/>
    <col min="9728" max="9729" width="15.125" customWidth="1"/>
    <col min="9730" max="9730" width="9.125" customWidth="1"/>
    <col min="9731" max="9731" width="15.5" customWidth="1"/>
    <col min="9732" max="9732" width="11.5" customWidth="1"/>
    <col min="9733" max="9733" width="15.125" customWidth="1"/>
    <col min="9734" max="9734" width="1.625" customWidth="1"/>
    <col min="9983" max="9983" width="1.625" customWidth="1"/>
    <col min="9984" max="9985" width="15.125" customWidth="1"/>
    <col min="9986" max="9986" width="9.125" customWidth="1"/>
    <col min="9987" max="9987" width="15.5" customWidth="1"/>
    <col min="9988" max="9988" width="11.5" customWidth="1"/>
    <col min="9989" max="9989" width="15.125" customWidth="1"/>
    <col min="9990" max="9990" width="1.625" customWidth="1"/>
    <col min="10239" max="10239" width="1.625" customWidth="1"/>
    <col min="10240" max="10241" width="15.125" customWidth="1"/>
    <col min="10242" max="10242" width="9.125" customWidth="1"/>
    <col min="10243" max="10243" width="15.5" customWidth="1"/>
    <col min="10244" max="10244" width="11.5" customWidth="1"/>
    <col min="10245" max="10245" width="15.125" customWidth="1"/>
    <col min="10246" max="10246" width="1.625" customWidth="1"/>
    <col min="10495" max="10495" width="1.625" customWidth="1"/>
    <col min="10496" max="10497" width="15.125" customWidth="1"/>
    <col min="10498" max="10498" width="9.125" customWidth="1"/>
    <col min="10499" max="10499" width="15.5" customWidth="1"/>
    <col min="10500" max="10500" width="11.5" customWidth="1"/>
    <col min="10501" max="10501" width="15.125" customWidth="1"/>
    <col min="10502" max="10502" width="1.625" customWidth="1"/>
    <col min="10751" max="10751" width="1.625" customWidth="1"/>
    <col min="10752" max="10753" width="15.125" customWidth="1"/>
    <col min="10754" max="10754" width="9.125" customWidth="1"/>
    <col min="10755" max="10755" width="15.5" customWidth="1"/>
    <col min="10756" max="10756" width="11.5" customWidth="1"/>
    <col min="10757" max="10757" width="15.125" customWidth="1"/>
    <col min="10758" max="10758" width="1.625" customWidth="1"/>
    <col min="11007" max="11007" width="1.625" customWidth="1"/>
    <col min="11008" max="11009" width="15.125" customWidth="1"/>
    <col min="11010" max="11010" width="9.125" customWidth="1"/>
    <col min="11011" max="11011" width="15.5" customWidth="1"/>
    <col min="11012" max="11012" width="11.5" customWidth="1"/>
    <col min="11013" max="11013" width="15.125" customWidth="1"/>
    <col min="11014" max="11014" width="1.625" customWidth="1"/>
    <col min="11263" max="11263" width="1.625" customWidth="1"/>
    <col min="11264" max="11265" width="15.125" customWidth="1"/>
    <col min="11266" max="11266" width="9.125" customWidth="1"/>
    <col min="11267" max="11267" width="15.5" customWidth="1"/>
    <col min="11268" max="11268" width="11.5" customWidth="1"/>
    <col min="11269" max="11269" width="15.125" customWidth="1"/>
    <col min="11270" max="11270" width="1.625" customWidth="1"/>
    <col min="11519" max="11519" width="1.625" customWidth="1"/>
    <col min="11520" max="11521" width="15.125" customWidth="1"/>
    <col min="11522" max="11522" width="9.125" customWidth="1"/>
    <col min="11523" max="11523" width="15.5" customWidth="1"/>
    <col min="11524" max="11524" width="11.5" customWidth="1"/>
    <col min="11525" max="11525" width="15.125" customWidth="1"/>
    <col min="11526" max="11526" width="1.625" customWidth="1"/>
    <col min="11775" max="11775" width="1.625" customWidth="1"/>
    <col min="11776" max="11777" width="15.125" customWidth="1"/>
    <col min="11778" max="11778" width="9.125" customWidth="1"/>
    <col min="11779" max="11779" width="15.5" customWidth="1"/>
    <col min="11780" max="11780" width="11.5" customWidth="1"/>
    <col min="11781" max="11781" width="15.125" customWidth="1"/>
    <col min="11782" max="11782" width="1.625" customWidth="1"/>
    <col min="12031" max="12031" width="1.625" customWidth="1"/>
    <col min="12032" max="12033" width="15.125" customWidth="1"/>
    <col min="12034" max="12034" width="9.125" customWidth="1"/>
    <col min="12035" max="12035" width="15.5" customWidth="1"/>
    <col min="12036" max="12036" width="11.5" customWidth="1"/>
    <col min="12037" max="12037" width="15.125" customWidth="1"/>
    <col min="12038" max="12038" width="1.625" customWidth="1"/>
    <col min="12287" max="12287" width="1.625" customWidth="1"/>
    <col min="12288" max="12289" width="15.125" customWidth="1"/>
    <col min="12290" max="12290" width="9.125" customWidth="1"/>
    <col min="12291" max="12291" width="15.5" customWidth="1"/>
    <col min="12292" max="12292" width="11.5" customWidth="1"/>
    <col min="12293" max="12293" width="15.125" customWidth="1"/>
    <col min="12294" max="12294" width="1.625" customWidth="1"/>
    <col min="12543" max="12543" width="1.625" customWidth="1"/>
    <col min="12544" max="12545" width="15.125" customWidth="1"/>
    <col min="12546" max="12546" width="9.125" customWidth="1"/>
    <col min="12547" max="12547" width="15.5" customWidth="1"/>
    <col min="12548" max="12548" width="11.5" customWidth="1"/>
    <col min="12549" max="12549" width="15.125" customWidth="1"/>
    <col min="12550" max="12550" width="1.625" customWidth="1"/>
    <col min="12799" max="12799" width="1.625" customWidth="1"/>
    <col min="12800" max="12801" width="15.125" customWidth="1"/>
    <col min="12802" max="12802" width="9.125" customWidth="1"/>
    <col min="12803" max="12803" width="15.5" customWidth="1"/>
    <col min="12804" max="12804" width="11.5" customWidth="1"/>
    <col min="12805" max="12805" width="15.125" customWidth="1"/>
    <col min="12806" max="12806" width="1.625" customWidth="1"/>
    <col min="13055" max="13055" width="1.625" customWidth="1"/>
    <col min="13056" max="13057" width="15.125" customWidth="1"/>
    <col min="13058" max="13058" width="9.125" customWidth="1"/>
    <col min="13059" max="13059" width="15.5" customWidth="1"/>
    <col min="13060" max="13060" width="11.5" customWidth="1"/>
    <col min="13061" max="13061" width="15.125" customWidth="1"/>
    <col min="13062" max="13062" width="1.625" customWidth="1"/>
    <col min="13311" max="13311" width="1.625" customWidth="1"/>
    <col min="13312" max="13313" width="15.125" customWidth="1"/>
    <col min="13314" max="13314" width="9.125" customWidth="1"/>
    <col min="13315" max="13315" width="15.5" customWidth="1"/>
    <col min="13316" max="13316" width="11.5" customWidth="1"/>
    <col min="13317" max="13317" width="15.125" customWidth="1"/>
    <col min="13318" max="13318" width="1.625" customWidth="1"/>
    <col min="13567" max="13567" width="1.625" customWidth="1"/>
    <col min="13568" max="13569" width="15.125" customWidth="1"/>
    <col min="13570" max="13570" width="9.125" customWidth="1"/>
    <col min="13571" max="13571" width="15.5" customWidth="1"/>
    <col min="13572" max="13572" width="11.5" customWidth="1"/>
    <col min="13573" max="13573" width="15.125" customWidth="1"/>
    <col min="13574" max="13574" width="1.625" customWidth="1"/>
    <col min="13823" max="13823" width="1.625" customWidth="1"/>
    <col min="13824" max="13825" width="15.125" customWidth="1"/>
    <col min="13826" max="13826" width="9.125" customWidth="1"/>
    <col min="13827" max="13827" width="15.5" customWidth="1"/>
    <col min="13828" max="13828" width="11.5" customWidth="1"/>
    <col min="13829" max="13829" width="15.125" customWidth="1"/>
    <col min="13830" max="13830" width="1.625" customWidth="1"/>
    <col min="14079" max="14079" width="1.625" customWidth="1"/>
    <col min="14080" max="14081" width="15.125" customWidth="1"/>
    <col min="14082" max="14082" width="9.125" customWidth="1"/>
    <col min="14083" max="14083" width="15.5" customWidth="1"/>
    <col min="14084" max="14084" width="11.5" customWidth="1"/>
    <col min="14085" max="14085" width="15.125" customWidth="1"/>
    <col min="14086" max="14086" width="1.625" customWidth="1"/>
    <col min="14335" max="14335" width="1.625" customWidth="1"/>
    <col min="14336" max="14337" width="15.125" customWidth="1"/>
    <col min="14338" max="14338" width="9.125" customWidth="1"/>
    <col min="14339" max="14339" width="15.5" customWidth="1"/>
    <col min="14340" max="14340" width="11.5" customWidth="1"/>
    <col min="14341" max="14341" width="15.125" customWidth="1"/>
    <col min="14342" max="14342" width="1.625" customWidth="1"/>
    <col min="14591" max="14591" width="1.625" customWidth="1"/>
    <col min="14592" max="14593" width="15.125" customWidth="1"/>
    <col min="14594" max="14594" width="9.125" customWidth="1"/>
    <col min="14595" max="14595" width="15.5" customWidth="1"/>
    <col min="14596" max="14596" width="11.5" customWidth="1"/>
    <col min="14597" max="14597" width="15.125" customWidth="1"/>
    <col min="14598" max="14598" width="1.625" customWidth="1"/>
    <col min="14847" max="14847" width="1.625" customWidth="1"/>
    <col min="14848" max="14849" width="15.125" customWidth="1"/>
    <col min="14850" max="14850" width="9.125" customWidth="1"/>
    <col min="14851" max="14851" width="15.5" customWidth="1"/>
    <col min="14852" max="14852" width="11.5" customWidth="1"/>
    <col min="14853" max="14853" width="15.125" customWidth="1"/>
    <col min="14854" max="14854" width="1.625" customWidth="1"/>
    <col min="15103" max="15103" width="1.625" customWidth="1"/>
    <col min="15104" max="15105" width="15.125" customWidth="1"/>
    <col min="15106" max="15106" width="9.125" customWidth="1"/>
    <col min="15107" max="15107" width="15.5" customWidth="1"/>
    <col min="15108" max="15108" width="11.5" customWidth="1"/>
    <col min="15109" max="15109" width="15.125" customWidth="1"/>
    <col min="15110" max="15110" width="1.625" customWidth="1"/>
    <col min="15359" max="15359" width="1.625" customWidth="1"/>
    <col min="15360" max="15361" width="15.125" customWidth="1"/>
    <col min="15362" max="15362" width="9.125" customWidth="1"/>
    <col min="15363" max="15363" width="15.5" customWidth="1"/>
    <col min="15364" max="15364" width="11.5" customWidth="1"/>
    <col min="15365" max="15365" width="15.125" customWidth="1"/>
    <col min="15366" max="15366" width="1.625" customWidth="1"/>
    <col min="15615" max="15615" width="1.625" customWidth="1"/>
    <col min="15616" max="15617" width="15.125" customWidth="1"/>
    <col min="15618" max="15618" width="9.125" customWidth="1"/>
    <col min="15619" max="15619" width="15.5" customWidth="1"/>
    <col min="15620" max="15620" width="11.5" customWidth="1"/>
    <col min="15621" max="15621" width="15.125" customWidth="1"/>
    <col min="15622" max="15622" width="1.625" customWidth="1"/>
    <col min="15871" max="15871" width="1.625" customWidth="1"/>
    <col min="15872" max="15873" width="15.125" customWidth="1"/>
    <col min="15874" max="15874" width="9.125" customWidth="1"/>
    <col min="15875" max="15875" width="15.5" customWidth="1"/>
    <col min="15876" max="15876" width="11.5" customWidth="1"/>
    <col min="15877" max="15877" width="15.125" customWidth="1"/>
    <col min="15878" max="15878" width="1.625" customWidth="1"/>
    <col min="16127" max="16127" width="1.625" customWidth="1"/>
    <col min="16128" max="16129" width="15.125" customWidth="1"/>
    <col min="16130" max="16130" width="9.125" customWidth="1"/>
    <col min="16131" max="16131" width="15.5" customWidth="1"/>
    <col min="16132" max="16132" width="11.5" customWidth="1"/>
    <col min="16133" max="16133" width="15.125" customWidth="1"/>
    <col min="16134" max="16134" width="1.625" customWidth="1"/>
  </cols>
  <sheetData>
    <row r="1" spans="1:15" x14ac:dyDescent="0.15">
      <c r="A1" s="6"/>
      <c r="B1" s="6"/>
      <c r="C1" s="98"/>
      <c r="D1" s="6"/>
      <c r="E1" s="54"/>
      <c r="F1" s="6"/>
      <c r="G1" s="6"/>
      <c r="H1" s="6"/>
    </row>
    <row r="2" spans="1:15" s="25" customFormat="1" ht="15" x14ac:dyDescent="0.15">
      <c r="A2" s="28"/>
      <c r="B2" s="183" t="s">
        <v>268</v>
      </c>
      <c r="C2" s="98"/>
      <c r="D2" s="28"/>
      <c r="E2" s="29"/>
      <c r="F2" s="28"/>
      <c r="G2" s="28"/>
      <c r="H2" s="28"/>
      <c r="K2" s="24"/>
      <c r="L2" s="24"/>
      <c r="M2" s="24"/>
      <c r="N2" s="24"/>
      <c r="O2" s="24"/>
    </row>
    <row r="3" spans="1:15" s="25" customFormat="1" ht="8.25" customHeight="1" x14ac:dyDescent="0.15">
      <c r="A3" s="28"/>
      <c r="B3" s="38"/>
      <c r="C3" s="98"/>
      <c r="D3" s="28"/>
      <c r="E3" s="29"/>
      <c r="F3" s="28"/>
      <c r="G3" s="28"/>
      <c r="H3" s="28"/>
      <c r="K3" s="24"/>
      <c r="L3" s="24"/>
      <c r="M3" s="24"/>
      <c r="N3" s="24"/>
      <c r="O3" s="24"/>
    </row>
    <row r="4" spans="1:15" ht="16.5" customHeight="1" x14ac:dyDescent="0.15">
      <c r="A4" s="6"/>
      <c r="B4" s="485" t="s">
        <v>259</v>
      </c>
      <c r="C4" s="485"/>
      <c r="D4" s="485"/>
      <c r="E4" s="485"/>
      <c r="F4" s="485"/>
      <c r="G4" s="485"/>
      <c r="H4" s="6"/>
    </row>
    <row r="5" spans="1:15" ht="3.75" customHeight="1" x14ac:dyDescent="0.15">
      <c r="A5" s="6"/>
      <c r="B5" s="39"/>
      <c r="C5" s="105"/>
      <c r="D5" s="40"/>
      <c r="E5" s="141"/>
      <c r="F5" s="40"/>
      <c r="G5" s="19"/>
      <c r="H5" s="6"/>
    </row>
    <row r="6" spans="1:15" ht="16.5" customHeight="1" x14ac:dyDescent="0.15">
      <c r="A6" s="6"/>
      <c r="B6" s="106"/>
      <c r="C6" s="121" t="s">
        <v>217</v>
      </c>
      <c r="D6" s="17"/>
      <c r="E6" s="155" t="str">
        <f>IF(②必要対策量!C3="","",②必要対策量!C3)</f>
        <v/>
      </c>
      <c r="F6" s="140" t="s">
        <v>18</v>
      </c>
      <c r="G6" s="42"/>
      <c r="H6" s="26"/>
    </row>
    <row r="7" spans="1:15" ht="16.5" customHeight="1" x14ac:dyDescent="0.15">
      <c r="A7" s="6"/>
      <c r="B7" s="107"/>
      <c r="C7" s="134" t="s">
        <v>240</v>
      </c>
      <c r="D7" s="80"/>
      <c r="E7" s="156" t="str">
        <f>IF(②必要対策量!C3="","",②必要対策量!C3)</f>
        <v/>
      </c>
      <c r="F7" s="135" t="s">
        <v>18</v>
      </c>
      <c r="G7" s="42"/>
      <c r="H7" s="5"/>
    </row>
    <row r="8" spans="1:15" ht="16.5" customHeight="1" x14ac:dyDescent="0.15">
      <c r="A8" s="6"/>
      <c r="B8" s="41"/>
      <c r="C8" s="131" t="s">
        <v>241</v>
      </c>
      <c r="D8" s="132"/>
      <c r="E8" s="157" t="str">
        <f>IF(②必要対策量!C12="","",②必要対策量!C12)</f>
        <v/>
      </c>
      <c r="F8" s="133"/>
      <c r="G8" s="42"/>
      <c r="H8" s="5"/>
    </row>
    <row r="9" spans="1:15" ht="16.5" customHeight="1" x14ac:dyDescent="0.15">
      <c r="A9" s="6"/>
      <c r="B9" s="108"/>
      <c r="C9" s="136" t="s">
        <v>242</v>
      </c>
      <c r="D9" s="137"/>
      <c r="E9" s="159" t="str">
        <f>IF(②必要対策量!C13="","",②必要対策量!C13)</f>
        <v/>
      </c>
      <c r="F9" s="137" t="s">
        <v>254</v>
      </c>
      <c r="G9" s="109"/>
      <c r="H9" s="6"/>
    </row>
    <row r="10" spans="1:15" ht="16.5" customHeight="1" x14ac:dyDescent="0.15">
      <c r="A10" s="6"/>
      <c r="B10" s="110"/>
      <c r="C10" s="136" t="s">
        <v>243</v>
      </c>
      <c r="D10" s="137"/>
      <c r="E10" s="158" t="str">
        <f>IF(②必要対策量!C14="","",②必要対策量!C14)</f>
        <v/>
      </c>
      <c r="F10" s="137"/>
      <c r="G10" s="109"/>
      <c r="H10" s="6"/>
    </row>
    <row r="11" spans="1:15" ht="16.5" customHeight="1" x14ac:dyDescent="0.15">
      <c r="A11" s="6"/>
      <c r="B11" s="41"/>
      <c r="C11" s="136" t="s">
        <v>244</v>
      </c>
      <c r="D11" s="138"/>
      <c r="E11" s="159" t="str">
        <f>IF(②必要対策量!C15="","",②必要対策量!C15)</f>
        <v/>
      </c>
      <c r="F11" s="137" t="s">
        <v>254</v>
      </c>
      <c r="G11" s="43"/>
      <c r="H11" s="6"/>
    </row>
    <row r="12" spans="1:15" ht="16.5" customHeight="1" x14ac:dyDescent="0.15">
      <c r="A12" s="6"/>
      <c r="B12" s="106"/>
      <c r="C12" s="131" t="s">
        <v>245</v>
      </c>
      <c r="D12" s="132"/>
      <c r="E12" s="160" t="str">
        <f>IF(②必要対策量!C11="","",②必要対策量!C11)</f>
        <v/>
      </c>
      <c r="F12" s="133" t="s">
        <v>97</v>
      </c>
      <c r="G12" s="42"/>
      <c r="H12" s="6"/>
    </row>
    <row r="13" spans="1:15" ht="18.75" customHeight="1" x14ac:dyDescent="0.15">
      <c r="A13" s="6"/>
      <c r="B13" s="41"/>
      <c r="C13" s="139" t="s">
        <v>246</v>
      </c>
      <c r="D13" s="80"/>
      <c r="E13" s="290">
        <f>IF(②必要対策量!C18="","",②必要対策量!C18)</f>
        <v>0</v>
      </c>
      <c r="F13" s="137" t="s">
        <v>261</v>
      </c>
      <c r="G13" s="42"/>
      <c r="H13" s="6"/>
    </row>
    <row r="14" spans="1:15" s="76" customFormat="1" ht="3.75" customHeight="1" thickBot="1" x14ac:dyDescent="0.2">
      <c r="A14" s="74"/>
      <c r="B14" s="111"/>
      <c r="C14" s="99"/>
      <c r="D14" s="97"/>
      <c r="E14" s="142"/>
      <c r="F14" s="97"/>
      <c r="G14" s="112"/>
      <c r="H14" s="74"/>
    </row>
    <row r="15" spans="1:15" s="76" customFormat="1" ht="18.75" customHeight="1" thickBot="1" x14ac:dyDescent="0.2">
      <c r="A15" s="74"/>
      <c r="B15" s="151" t="s">
        <v>33</v>
      </c>
      <c r="C15" s="152" t="s">
        <v>247</v>
      </c>
      <c r="D15" s="101"/>
      <c r="E15" s="292" t="str" cm="1">
        <f t="array" ref="E15">_xlfn.IFS(E7="","",②必要対策量!C22="不要","不適",TRUE,②必要対策量!C18)</f>
        <v/>
      </c>
      <c r="F15" s="102" t="s">
        <v>255</v>
      </c>
      <c r="G15" s="113"/>
      <c r="H15" s="74"/>
    </row>
    <row r="16" spans="1:15" ht="16.5" customHeight="1" thickBot="1" x14ac:dyDescent="0.2">
      <c r="A16" s="6"/>
      <c r="B16" s="107" t="s">
        <v>35</v>
      </c>
      <c r="C16" s="153" t="s">
        <v>100</v>
      </c>
      <c r="D16" s="103"/>
      <c r="E16" s="293" t="str" cm="1">
        <f t="array" ref="E16">_xlfn.IFS(E7="","",②必要対策量!C22="不要","不適",TRUE,②必要対策量!C13)</f>
        <v/>
      </c>
      <c r="F16" s="104" t="s">
        <v>254</v>
      </c>
      <c r="G16" s="42"/>
      <c r="H16" s="5"/>
    </row>
    <row r="17" spans="1:8" ht="3.75" customHeight="1" x14ac:dyDescent="0.15">
      <c r="A17" s="6"/>
      <c r="B17" s="114"/>
      <c r="C17" s="115"/>
      <c r="D17" s="116"/>
      <c r="E17" s="143"/>
      <c r="F17" s="116"/>
      <c r="G17" s="117"/>
      <c r="H17" s="6"/>
    </row>
    <row r="18" spans="1:8" ht="8.25" customHeight="1" x14ac:dyDescent="0.15">
      <c r="A18" s="6"/>
      <c r="B18" s="6"/>
      <c r="C18" s="98"/>
      <c r="D18" s="6"/>
      <c r="E18" s="54"/>
      <c r="F18" s="6"/>
      <c r="G18" s="6"/>
      <c r="H18" s="6"/>
    </row>
    <row r="19" spans="1:8" ht="16.5" customHeight="1" x14ac:dyDescent="0.15">
      <c r="A19" s="6"/>
      <c r="B19" s="484" t="s">
        <v>258</v>
      </c>
      <c r="C19" s="484"/>
      <c r="D19" s="484"/>
      <c r="E19" s="484"/>
      <c r="F19" s="484"/>
      <c r="G19" s="484"/>
      <c r="H19" s="6"/>
    </row>
    <row r="20" spans="1:8" ht="3.75" customHeight="1" x14ac:dyDescent="0.15">
      <c r="A20" s="6"/>
      <c r="B20" s="39"/>
      <c r="C20" s="105"/>
      <c r="D20" s="14"/>
      <c r="E20" s="14"/>
      <c r="F20" s="40"/>
      <c r="G20" s="19"/>
      <c r="H20" s="6"/>
    </row>
    <row r="21" spans="1:8" ht="16.5" customHeight="1" x14ac:dyDescent="0.15">
      <c r="A21" s="6"/>
      <c r="B21" s="107"/>
      <c r="C21" s="121" t="s">
        <v>217</v>
      </c>
      <c r="D21" s="17"/>
      <c r="E21" s="155">
        <f>②必要対策量!G3</f>
        <v>0</v>
      </c>
      <c r="F21" s="140" t="s">
        <v>18</v>
      </c>
      <c r="G21" s="42"/>
      <c r="H21" s="6"/>
    </row>
    <row r="22" spans="1:8" ht="16.5" customHeight="1" x14ac:dyDescent="0.15">
      <c r="A22" s="6"/>
      <c r="B22" s="107"/>
      <c r="C22" s="134" t="s">
        <v>248</v>
      </c>
      <c r="D22" s="80"/>
      <c r="E22" s="156">
        <f>②必要対策量!G3-②必要対策量!G4-②必要対策量!G5</f>
        <v>0</v>
      </c>
      <c r="F22" s="138" t="s">
        <v>18</v>
      </c>
      <c r="G22" s="42"/>
      <c r="H22" s="6"/>
    </row>
    <row r="23" spans="1:8" ht="16.5" customHeight="1" x14ac:dyDescent="0.15">
      <c r="A23" s="6"/>
      <c r="B23" s="107"/>
      <c r="C23" s="134" t="s">
        <v>98</v>
      </c>
      <c r="D23" s="80"/>
      <c r="E23" s="163">
        <f>IF(②必要対策量!G10="民間施設用","CIA対策量",500)</f>
        <v>500</v>
      </c>
      <c r="F23" s="135" t="s">
        <v>256</v>
      </c>
      <c r="G23" s="42"/>
      <c r="H23" s="6"/>
    </row>
    <row r="24" spans="1:8" ht="16.5" customHeight="1" x14ac:dyDescent="0.15">
      <c r="A24" s="6"/>
      <c r="B24" s="41"/>
      <c r="C24" s="131" t="s">
        <v>99</v>
      </c>
      <c r="D24" s="132"/>
      <c r="E24" s="161">
        <f>②必要対策量!G13</f>
        <v>0.02</v>
      </c>
      <c r="F24" s="137" t="s">
        <v>256</v>
      </c>
      <c r="G24" s="42"/>
      <c r="H24" s="6"/>
    </row>
    <row r="25" spans="1:8" ht="16.5" customHeight="1" x14ac:dyDescent="0.15">
      <c r="A25" s="6"/>
      <c r="B25" s="106"/>
      <c r="C25" s="131" t="s">
        <v>100</v>
      </c>
      <c r="D25" s="133"/>
      <c r="E25" s="162" t="e">
        <f>②必要対策量!G14</f>
        <v>#VALUE!</v>
      </c>
      <c r="F25" s="137" t="s">
        <v>254</v>
      </c>
      <c r="G25" s="42"/>
      <c r="H25" s="6"/>
    </row>
    <row r="26" spans="1:8" ht="3.75" customHeight="1" thickBot="1" x14ac:dyDescent="0.2">
      <c r="A26" s="6"/>
      <c r="B26" s="118"/>
      <c r="C26" s="98"/>
      <c r="D26" s="8"/>
      <c r="E26" s="22"/>
      <c r="F26" s="8"/>
      <c r="G26" s="119"/>
      <c r="H26" s="6"/>
    </row>
    <row r="27" spans="1:8" ht="16.5" customHeight="1" thickBot="1" x14ac:dyDescent="0.2">
      <c r="A27" s="6"/>
      <c r="B27" s="150" t="s">
        <v>34</v>
      </c>
      <c r="C27" s="152" t="s">
        <v>247</v>
      </c>
      <c r="D27" s="101"/>
      <c r="E27" s="294" t="str">
        <f>IF(E21&gt;=1,"不適",②必要対策量!G15)</f>
        <v/>
      </c>
      <c r="F27" s="102" t="s">
        <v>255</v>
      </c>
      <c r="G27" s="120"/>
      <c r="H27" s="6"/>
    </row>
    <row r="28" spans="1:8" ht="16.5" customHeight="1" thickBot="1" x14ac:dyDescent="0.2">
      <c r="A28" s="6"/>
      <c r="B28" s="107" t="s">
        <v>36</v>
      </c>
      <c r="C28" s="153" t="s">
        <v>100</v>
      </c>
      <c r="D28" s="103"/>
      <c r="E28" s="293" t="e">
        <f>IF(E21&gt;=1,"不適",②必要対策量!G14)</f>
        <v>#VALUE!</v>
      </c>
      <c r="F28" s="104" t="s">
        <v>254</v>
      </c>
      <c r="G28" s="43"/>
      <c r="H28" s="6"/>
    </row>
    <row r="29" spans="1:8" ht="3.75" customHeight="1" x14ac:dyDescent="0.15">
      <c r="A29" s="6"/>
      <c r="B29" s="48"/>
      <c r="C29" s="121"/>
      <c r="D29" s="49"/>
      <c r="E29" s="144"/>
      <c r="F29" s="49"/>
      <c r="G29" s="50"/>
      <c r="H29" s="6"/>
    </row>
    <row r="30" spans="1:8" ht="11.25" customHeight="1" x14ac:dyDescent="0.15">
      <c r="A30" s="6"/>
      <c r="B30" s="6"/>
      <c r="C30" s="98"/>
      <c r="D30" s="6"/>
      <c r="E30" s="54"/>
      <c r="F30" s="6"/>
      <c r="G30" s="6"/>
      <c r="H30" s="6"/>
    </row>
    <row r="31" spans="1:8" ht="27" customHeight="1" thickBot="1" x14ac:dyDescent="0.2">
      <c r="A31" s="6"/>
      <c r="B31" s="483" t="s">
        <v>249</v>
      </c>
      <c r="C31" s="483"/>
      <c r="D31" s="483"/>
      <c r="E31" s="483"/>
      <c r="F31" s="483"/>
      <c r="G31" s="483"/>
      <c r="H31" s="6"/>
    </row>
    <row r="32" spans="1:8" ht="3.75" customHeight="1" x14ac:dyDescent="0.15">
      <c r="A32" s="6"/>
      <c r="B32" s="122"/>
      <c r="C32" s="123"/>
      <c r="D32" s="124"/>
      <c r="E32" s="145"/>
      <c r="F32" s="124"/>
      <c r="G32" s="125"/>
      <c r="H32" s="6"/>
    </row>
    <row r="33" spans="1:8" x14ac:dyDescent="0.15">
      <c r="A33" s="6"/>
      <c r="B33" s="147" t="s">
        <v>250</v>
      </c>
      <c r="C33" s="148"/>
      <c r="D33" s="6"/>
      <c r="E33" s="54"/>
      <c r="F33" s="6"/>
      <c r="G33" s="126"/>
      <c r="H33" s="6"/>
    </row>
    <row r="34" spans="1:8" ht="15.75" x14ac:dyDescent="0.15">
      <c r="A34" s="6"/>
      <c r="B34" s="147"/>
      <c r="C34" s="149" t="s">
        <v>252</v>
      </c>
      <c r="D34" s="49"/>
      <c r="E34" s="295" t="str" cm="1">
        <f t="array" ref="E34">_xlfn.IFS(E27="不適","－",E15="不適",E27,TRUE,②必要対策量!D22)</f>
        <v/>
      </c>
      <c r="F34" s="6" t="s">
        <v>222</v>
      </c>
      <c r="G34" s="126"/>
      <c r="H34" s="6"/>
    </row>
    <row r="35" spans="1:8" x14ac:dyDescent="0.15">
      <c r="A35" s="6"/>
      <c r="B35" s="147" t="s">
        <v>251</v>
      </c>
      <c r="C35" s="148"/>
      <c r="D35" s="6"/>
      <c r="E35" s="54"/>
      <c r="F35" s="6"/>
      <c r="G35" s="126"/>
      <c r="H35" s="6"/>
    </row>
    <row r="36" spans="1:8" ht="15.75" x14ac:dyDescent="0.15">
      <c r="A36" s="6"/>
      <c r="B36" s="147"/>
      <c r="C36" s="149" t="s">
        <v>253</v>
      </c>
      <c r="D36" s="49"/>
      <c r="E36" s="180" t="e" cm="1">
        <f t="array" ref="E36">_xlfn.IFS(E28="不適","－",E16="不適",E28,TRUE,②必要対策量!F22)</f>
        <v>#VALUE!</v>
      </c>
      <c r="F36" s="6" t="s">
        <v>257</v>
      </c>
      <c r="G36" s="126"/>
      <c r="H36" s="6"/>
    </row>
    <row r="37" spans="1:8" ht="3.75" customHeight="1" thickBot="1" x14ac:dyDescent="0.2">
      <c r="A37" s="6"/>
      <c r="B37" s="127"/>
      <c r="C37" s="128"/>
      <c r="D37" s="129"/>
      <c r="E37" s="146"/>
      <c r="F37" s="129"/>
      <c r="G37" s="130"/>
      <c r="H37" s="6"/>
    </row>
    <row r="38" spans="1:8" x14ac:dyDescent="0.15">
      <c r="A38" s="6"/>
      <c r="B38" s="6"/>
      <c r="C38" s="98"/>
      <c r="D38" s="6"/>
      <c r="E38" s="54"/>
      <c r="F38" s="6"/>
      <c r="G38" s="6"/>
      <c r="H38" s="6"/>
    </row>
  </sheetData>
  <sheetProtection selectLockedCells="1"/>
  <mergeCells count="3">
    <mergeCell ref="B31:G31"/>
    <mergeCell ref="B19:G19"/>
    <mergeCell ref="B4:G4"/>
  </mergeCells>
  <phoneticPr fontId="13"/>
  <conditionalFormatting sqref="F23">
    <cfRule type="expression" dxfId="0" priority="1">
      <formula>$E$23="CIA対策量"</formula>
    </cfRule>
  </conditionalFormatting>
  <printOptions horizontalCentered="1"/>
  <pageMargins left="0.70866141732283472" right="0.70866141732283472" top="0.74803149606299213" bottom="0.74803149606299213" header="0.31496062992125984" footer="0.31496062992125984"/>
  <pageSetup paperSize="9" scale="11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B7B88-0B67-4B70-81F4-CFDC378EA99C}">
  <sheetPr codeName="Sheet6">
    <tabColor rgb="FFFF0000"/>
    <pageSetUpPr fitToPage="1"/>
  </sheetPr>
  <dimension ref="A1:Y46"/>
  <sheetViews>
    <sheetView view="pageBreakPreview" topLeftCell="A7" zoomScaleNormal="115" zoomScaleSheetLayoutView="100" workbookViewId="0">
      <selection activeCell="U14" sqref="U14"/>
    </sheetView>
  </sheetViews>
  <sheetFormatPr defaultRowHeight="13.5" x14ac:dyDescent="0.15"/>
  <cols>
    <col min="1" max="1" width="2.5" style="25" customWidth="1"/>
    <col min="2" max="3" width="2.875" style="25" customWidth="1"/>
    <col min="4" max="12" width="4.5" style="25" customWidth="1"/>
    <col min="13" max="17" width="9.125" style="24" customWidth="1"/>
    <col min="18" max="18" width="2.5" style="25" customWidth="1"/>
    <col min="19" max="19" width="2.875" customWidth="1"/>
    <col min="20" max="20" width="17.25" customWidth="1"/>
    <col min="21" max="21" width="9.125" customWidth="1"/>
    <col min="22" max="22" width="15.5" customWidth="1"/>
    <col min="23" max="23" width="11.5" customWidth="1"/>
    <col min="24" max="24" width="14.75" customWidth="1"/>
    <col min="25" max="25" width="2.5" style="25" customWidth="1"/>
    <col min="26" max="16384" width="9" style="25"/>
  </cols>
  <sheetData>
    <row r="1" spans="1:25" x14ac:dyDescent="0.15">
      <c r="A1" s="28"/>
      <c r="B1" s="28"/>
      <c r="C1" s="28"/>
      <c r="D1" s="28"/>
      <c r="E1" s="28"/>
      <c r="F1" s="28"/>
      <c r="G1" s="28"/>
      <c r="H1" s="28"/>
      <c r="I1" s="28"/>
      <c r="J1" s="28"/>
      <c r="K1" s="28"/>
      <c r="L1" s="28"/>
      <c r="M1" s="29"/>
      <c r="N1" s="29"/>
      <c r="O1" s="29"/>
      <c r="P1" s="29"/>
      <c r="Q1" s="29"/>
      <c r="R1" s="28"/>
      <c r="S1" s="6"/>
      <c r="T1" s="6"/>
      <c r="U1" s="6"/>
      <c r="V1" s="6"/>
      <c r="W1" s="6"/>
      <c r="X1" s="6"/>
      <c r="Y1" s="28"/>
    </row>
    <row r="2" spans="1:25" ht="29.25" customHeight="1" x14ac:dyDescent="0.15">
      <c r="A2" s="28"/>
      <c r="B2" s="181" t="s">
        <v>225</v>
      </c>
      <c r="C2" s="28"/>
      <c r="D2" s="28"/>
      <c r="E2" s="28"/>
      <c r="F2" s="28"/>
      <c r="G2" s="28"/>
      <c r="H2" s="28"/>
      <c r="I2" s="28"/>
      <c r="J2" s="28"/>
      <c r="K2" s="28"/>
      <c r="L2" s="28"/>
      <c r="M2" s="29"/>
      <c r="N2" s="29"/>
      <c r="O2" s="29"/>
      <c r="P2" s="29"/>
      <c r="Q2" s="29"/>
      <c r="R2" s="28"/>
      <c r="S2" s="38"/>
      <c r="T2" s="28"/>
      <c r="U2" s="28"/>
      <c r="V2" s="28"/>
      <c r="W2" s="28"/>
      <c r="X2" s="28"/>
      <c r="Y2" s="28"/>
    </row>
    <row r="3" spans="1:25" ht="26.1" customHeight="1" x14ac:dyDescent="0.15">
      <c r="A3" s="28"/>
      <c r="B3" s="331" t="s">
        <v>74</v>
      </c>
      <c r="C3" s="331"/>
      <c r="D3" s="331"/>
      <c r="E3" s="331"/>
      <c r="F3" s="331"/>
      <c r="G3" s="331"/>
      <c r="H3" s="331"/>
      <c r="I3" s="331"/>
      <c r="J3" s="331"/>
      <c r="K3" s="331"/>
      <c r="L3" s="331"/>
      <c r="M3" s="36" t="s">
        <v>17</v>
      </c>
      <c r="N3" s="37" t="s">
        <v>90</v>
      </c>
      <c r="O3" s="36" t="s">
        <v>87</v>
      </c>
      <c r="P3" s="36" t="s">
        <v>88</v>
      </c>
      <c r="Q3" s="36" t="s">
        <v>11</v>
      </c>
      <c r="R3" s="28"/>
      <c r="S3" s="495" t="s">
        <v>112</v>
      </c>
      <c r="T3" s="496"/>
      <c r="U3" s="496"/>
      <c r="V3" s="496"/>
      <c r="W3" s="496"/>
      <c r="X3" s="497"/>
      <c r="Y3" s="28"/>
    </row>
    <row r="4" spans="1:25" ht="26.1" customHeight="1" x14ac:dyDescent="0.15">
      <c r="A4" s="28"/>
      <c r="B4" s="331"/>
      <c r="C4" s="331"/>
      <c r="D4" s="331"/>
      <c r="E4" s="331"/>
      <c r="F4" s="331"/>
      <c r="G4" s="331"/>
      <c r="H4" s="331"/>
      <c r="I4" s="331"/>
      <c r="J4" s="331"/>
      <c r="K4" s="331"/>
      <c r="L4" s="331"/>
      <c r="M4" s="35" t="s">
        <v>91</v>
      </c>
      <c r="N4" s="35" t="s">
        <v>262</v>
      </c>
      <c r="O4" s="35" t="s">
        <v>263</v>
      </c>
      <c r="P4" s="35" t="s">
        <v>89</v>
      </c>
      <c r="Q4" s="35" t="s">
        <v>264</v>
      </c>
      <c r="R4" s="28"/>
      <c r="S4" s="498"/>
      <c r="T4" s="499"/>
      <c r="U4" s="499"/>
      <c r="V4" s="499"/>
      <c r="W4" s="499"/>
      <c r="X4" s="500"/>
      <c r="Y4" s="28"/>
    </row>
    <row r="5" spans="1:25" ht="26.1" customHeight="1" x14ac:dyDescent="0.15">
      <c r="A5" s="28"/>
      <c r="B5" s="501" t="s">
        <v>219</v>
      </c>
      <c r="C5" s="502"/>
      <c r="D5" s="494" t="s">
        <v>70</v>
      </c>
      <c r="E5" s="494"/>
      <c r="F5" s="494"/>
      <c r="G5" s="494"/>
      <c r="H5" s="494"/>
      <c r="I5" s="494"/>
      <c r="J5" s="494"/>
      <c r="K5" s="494"/>
      <c r="L5" s="494"/>
      <c r="M5" s="30">
        <v>0.9</v>
      </c>
      <c r="N5" s="82" cm="1">
        <f t="array" ref="N5">INDEX(①対象区域面積!$C$51:$Y$51,ROW()-4)*10000</f>
        <v>0</v>
      </c>
      <c r="O5" s="82">
        <f>M5*N5</f>
        <v>0</v>
      </c>
      <c r="P5" s="489">
        <v>5.5500000000000001E-2</v>
      </c>
      <c r="Q5" s="250">
        <f>O5*$P$5</f>
        <v>0</v>
      </c>
      <c r="R5" s="28"/>
      <c r="S5" s="39"/>
      <c r="T5" s="40"/>
      <c r="U5" s="40"/>
      <c r="V5" s="40"/>
      <c r="W5" s="40"/>
      <c r="X5" s="19"/>
      <c r="Y5" s="28"/>
    </row>
    <row r="6" spans="1:25" ht="26.1" customHeight="1" x14ac:dyDescent="0.15">
      <c r="A6" s="28"/>
      <c r="B6" s="503"/>
      <c r="C6" s="504"/>
      <c r="D6" s="494" t="s">
        <v>71</v>
      </c>
      <c r="E6" s="494"/>
      <c r="F6" s="494"/>
      <c r="G6" s="494"/>
      <c r="H6" s="494"/>
      <c r="I6" s="494"/>
      <c r="J6" s="494"/>
      <c r="K6" s="494"/>
      <c r="L6" s="494"/>
      <c r="M6" s="30">
        <v>0.4</v>
      </c>
      <c r="N6" s="82" cm="1">
        <f t="array" ref="N6">INDEX(①対象区域面積!$C$51:$Y$51,ROW()-4)*10000</f>
        <v>0</v>
      </c>
      <c r="O6" s="82">
        <f t="shared" ref="O6:O8" si="0">M6*N6</f>
        <v>0</v>
      </c>
      <c r="P6" s="490"/>
      <c r="Q6" s="250">
        <f t="shared" ref="Q6:Q27" si="1">O6*$P$5</f>
        <v>0</v>
      </c>
      <c r="R6" s="28"/>
      <c r="S6" s="41"/>
      <c r="T6" s="493" t="s">
        <v>107</v>
      </c>
      <c r="U6" s="493"/>
      <c r="V6" s="3"/>
      <c r="W6" s="3"/>
      <c r="X6" s="42"/>
      <c r="Y6" s="28"/>
    </row>
    <row r="7" spans="1:25" ht="26.1" customHeight="1" x14ac:dyDescent="0.15">
      <c r="A7" s="28"/>
      <c r="B7" s="503"/>
      <c r="C7" s="504"/>
      <c r="D7" s="494" t="s">
        <v>72</v>
      </c>
      <c r="E7" s="494"/>
      <c r="F7" s="494"/>
      <c r="G7" s="494"/>
      <c r="H7" s="494"/>
      <c r="I7" s="494"/>
      <c r="J7" s="494"/>
      <c r="K7" s="494"/>
      <c r="L7" s="494"/>
      <c r="M7" s="30">
        <v>0.2</v>
      </c>
      <c r="N7" s="82" cm="1">
        <f t="array" ref="N7">INDEX(①対象区域面積!$C$51:$Y$51,ROW()-4)*10000</f>
        <v>0</v>
      </c>
      <c r="O7" s="82">
        <f t="shared" si="0"/>
        <v>0</v>
      </c>
      <c r="P7" s="490"/>
      <c r="Q7" s="250">
        <f t="shared" si="1"/>
        <v>0</v>
      </c>
      <c r="R7" s="28"/>
      <c r="S7" s="41"/>
      <c r="T7" s="4" t="s">
        <v>3</v>
      </c>
      <c r="U7" s="3" t="str">
        <f>'様式-C'!O28&amp;" ÷ "&amp;'様式-C'!N28</f>
        <v>0 ÷ 0</v>
      </c>
      <c r="V7" s="28"/>
      <c r="W7" s="28"/>
      <c r="X7" s="47"/>
      <c r="Y7" s="28"/>
    </row>
    <row r="8" spans="1:25" ht="26.1" customHeight="1" x14ac:dyDescent="0.15">
      <c r="A8" s="28"/>
      <c r="B8" s="503"/>
      <c r="C8" s="504"/>
      <c r="D8" s="494" t="s">
        <v>73</v>
      </c>
      <c r="E8" s="494"/>
      <c r="F8" s="494"/>
      <c r="G8" s="494"/>
      <c r="H8" s="494"/>
      <c r="I8" s="494"/>
      <c r="J8" s="494"/>
      <c r="K8" s="494"/>
      <c r="L8" s="494"/>
      <c r="M8" s="30">
        <v>1</v>
      </c>
      <c r="N8" s="82" cm="1">
        <f t="array" ref="N8">INDEX(①対象区域面積!$C$51:$Y$51,ROW()-4)*10000</f>
        <v>0</v>
      </c>
      <c r="O8" s="82">
        <f t="shared" si="0"/>
        <v>0</v>
      </c>
      <c r="P8" s="490"/>
      <c r="Q8" s="250">
        <f t="shared" si="1"/>
        <v>0</v>
      </c>
      <c r="R8" s="28"/>
      <c r="S8" s="41"/>
      <c r="T8" s="4" t="s">
        <v>3</v>
      </c>
      <c r="U8" s="5">
        <f>IFERROR('様式-C'!O28/'様式-C'!N28,0)</f>
        <v>0</v>
      </c>
      <c r="V8" s="6"/>
      <c r="W8" s="6"/>
      <c r="X8" s="43"/>
      <c r="Y8" s="28"/>
    </row>
    <row r="9" spans="1:25" ht="26.1" customHeight="1" x14ac:dyDescent="0.15">
      <c r="A9" s="28"/>
      <c r="B9" s="505" t="s">
        <v>218</v>
      </c>
      <c r="C9" s="505"/>
      <c r="D9" s="487" t="s">
        <v>46</v>
      </c>
      <c r="E9" s="487"/>
      <c r="F9" s="494" t="s">
        <v>47</v>
      </c>
      <c r="G9" s="494"/>
      <c r="H9" s="494"/>
      <c r="I9" s="494"/>
      <c r="J9" s="494"/>
      <c r="K9" s="494"/>
      <c r="L9" s="494"/>
      <c r="M9" s="30">
        <v>0.9</v>
      </c>
      <c r="N9" s="82" cm="1">
        <f t="array" ref="N9">INDEX(①対象区域面積!$C$51:$Y$51,ROW()-4)*10000</f>
        <v>0</v>
      </c>
      <c r="O9" s="82">
        <f>M9*N9</f>
        <v>0</v>
      </c>
      <c r="P9" s="490"/>
      <c r="Q9" s="250">
        <f t="shared" si="1"/>
        <v>0</v>
      </c>
      <c r="R9" s="28"/>
      <c r="S9" s="41"/>
      <c r="T9" s="22"/>
      <c r="U9" s="3"/>
      <c r="V9" s="3"/>
      <c r="W9" s="3"/>
      <c r="X9" s="42"/>
      <c r="Y9" s="28"/>
    </row>
    <row r="10" spans="1:25" ht="26.1" customHeight="1" x14ac:dyDescent="0.15">
      <c r="A10" s="28"/>
      <c r="B10" s="505"/>
      <c r="C10" s="505"/>
      <c r="D10" s="487"/>
      <c r="E10" s="487"/>
      <c r="F10" s="494" t="s">
        <v>48</v>
      </c>
      <c r="G10" s="494"/>
      <c r="H10" s="494"/>
      <c r="I10" s="494"/>
      <c r="J10" s="494"/>
      <c r="K10" s="494"/>
      <c r="L10" s="494"/>
      <c r="M10" s="30">
        <v>1</v>
      </c>
      <c r="N10" s="82" cm="1">
        <f t="array" ref="N10">INDEX(①対象区域面積!$C$51:$Y$51,ROW()-4)*10000</f>
        <v>0</v>
      </c>
      <c r="O10" s="82">
        <f t="shared" ref="O10:O24" si="2">M10*N10</f>
        <v>0</v>
      </c>
      <c r="P10" s="490"/>
      <c r="Q10" s="250">
        <f t="shared" si="1"/>
        <v>0</v>
      </c>
      <c r="R10" s="28"/>
      <c r="S10" s="41"/>
      <c r="T10" s="493" t="s">
        <v>108</v>
      </c>
      <c r="U10" s="493"/>
      <c r="V10" s="3"/>
      <c r="W10" s="3"/>
      <c r="X10" s="42"/>
      <c r="Y10" s="28"/>
    </row>
    <row r="11" spans="1:25" ht="26.1" customHeight="1" x14ac:dyDescent="0.15">
      <c r="A11" s="28"/>
      <c r="B11" s="505"/>
      <c r="C11" s="505"/>
      <c r="D11" s="487"/>
      <c r="E11" s="487"/>
      <c r="F11" s="494" t="s">
        <v>49</v>
      </c>
      <c r="G11" s="494"/>
      <c r="H11" s="494"/>
      <c r="I11" s="494"/>
      <c r="J11" s="494"/>
      <c r="K11" s="494"/>
      <c r="L11" s="494"/>
      <c r="M11" s="30">
        <v>1</v>
      </c>
      <c r="N11" s="82" cm="1">
        <f t="array" ref="N11">INDEX(①対象区域面積!$C$51:$Y$51,ROW()-4)*10000</f>
        <v>0</v>
      </c>
      <c r="O11" s="82">
        <f t="shared" si="2"/>
        <v>0</v>
      </c>
      <c r="P11" s="490"/>
      <c r="Q11" s="250">
        <f t="shared" si="1"/>
        <v>0</v>
      </c>
      <c r="R11" s="28"/>
      <c r="S11" s="41"/>
      <c r="T11" s="4" t="s">
        <v>3</v>
      </c>
      <c r="U11" s="44">
        <v>5.5500000000000001E-2</v>
      </c>
      <c r="V11" s="22" t="s">
        <v>185</v>
      </c>
      <c r="W11" s="26"/>
      <c r="X11" s="45"/>
      <c r="Y11" s="28"/>
    </row>
    <row r="12" spans="1:25" ht="26.1" customHeight="1" x14ac:dyDescent="0.15">
      <c r="A12" s="28"/>
      <c r="B12" s="505"/>
      <c r="C12" s="505"/>
      <c r="D12" s="487"/>
      <c r="E12" s="487"/>
      <c r="F12" s="494" t="s">
        <v>50</v>
      </c>
      <c r="G12" s="494"/>
      <c r="H12" s="494"/>
      <c r="I12" s="494"/>
      <c r="J12" s="494"/>
      <c r="K12" s="494"/>
      <c r="L12" s="494"/>
      <c r="M12" s="30">
        <v>1</v>
      </c>
      <c r="N12" s="82" cm="1">
        <f t="array" ref="N12">INDEX(①対象区域面積!$C$51:$Y$51,ROW()-4)*10000</f>
        <v>0</v>
      </c>
      <c r="O12" s="82">
        <f t="shared" si="2"/>
        <v>0</v>
      </c>
      <c r="P12" s="490"/>
      <c r="Q12" s="250">
        <f t="shared" si="1"/>
        <v>0</v>
      </c>
      <c r="R12" s="28"/>
      <c r="S12" s="41"/>
      <c r="T12" s="4"/>
      <c r="U12" s="28"/>
      <c r="V12" s="28"/>
      <c r="W12" s="28"/>
      <c r="X12" s="47"/>
      <c r="Y12" s="28"/>
    </row>
    <row r="13" spans="1:25" ht="26.1" customHeight="1" x14ac:dyDescent="0.15">
      <c r="A13" s="28"/>
      <c r="B13" s="505"/>
      <c r="C13" s="505"/>
      <c r="D13" s="487"/>
      <c r="E13" s="487"/>
      <c r="F13" s="494" t="s">
        <v>51</v>
      </c>
      <c r="G13" s="494"/>
      <c r="H13" s="494"/>
      <c r="I13" s="494"/>
      <c r="J13" s="494"/>
      <c r="K13" s="494"/>
      <c r="L13" s="494"/>
      <c r="M13" s="30">
        <v>0.9</v>
      </c>
      <c r="N13" s="82" cm="1">
        <f t="array" ref="N13">INDEX(①対象区域面積!$C$51:$Y$51,ROW()-4)*10000</f>
        <v>0</v>
      </c>
      <c r="O13" s="82">
        <f t="shared" si="2"/>
        <v>0</v>
      </c>
      <c r="P13" s="490"/>
      <c r="Q13" s="250">
        <f t="shared" si="1"/>
        <v>0</v>
      </c>
      <c r="R13" s="28"/>
      <c r="S13" s="41"/>
      <c r="T13" s="493" t="s">
        <v>109</v>
      </c>
      <c r="U13" s="493"/>
      <c r="V13" s="3"/>
      <c r="W13" s="3"/>
      <c r="X13" s="42"/>
      <c r="Y13" s="28"/>
    </row>
    <row r="14" spans="1:25" ht="26.1" customHeight="1" x14ac:dyDescent="0.15">
      <c r="A14" s="28"/>
      <c r="B14" s="505"/>
      <c r="C14" s="505"/>
      <c r="D14" s="487"/>
      <c r="E14" s="487"/>
      <c r="F14" s="494" t="s">
        <v>52</v>
      </c>
      <c r="G14" s="494"/>
      <c r="H14" s="494"/>
      <c r="I14" s="494"/>
      <c r="J14" s="494"/>
      <c r="K14" s="494"/>
      <c r="L14" s="494"/>
      <c r="M14" s="30" t="str">
        <f>IF(①対象区域面積!G29="","加重平均",①対象区域面積!G29)</f>
        <v>加重平均</v>
      </c>
      <c r="N14" s="82" cm="1">
        <f t="array" ref="N14">INDEX(①対象区域面積!$C$51:$Y$51,ROW()-4)*10000</f>
        <v>0</v>
      </c>
      <c r="O14" s="82">
        <f>IF(M14="加重平均",0,M14*N14)</f>
        <v>0</v>
      </c>
      <c r="P14" s="490"/>
      <c r="Q14" s="250">
        <f t="shared" si="1"/>
        <v>0</v>
      </c>
      <c r="R14" s="28"/>
      <c r="S14" s="41"/>
      <c r="T14" s="4" t="s">
        <v>3</v>
      </c>
      <c r="U14" s="26">
        <f>N28</f>
        <v>0</v>
      </c>
      <c r="V14" s="22" t="s">
        <v>111</v>
      </c>
      <c r="W14" s="26"/>
      <c r="X14" s="45"/>
      <c r="Y14" s="28"/>
    </row>
    <row r="15" spans="1:25" ht="26.1" customHeight="1" x14ac:dyDescent="0.15">
      <c r="A15" s="28"/>
      <c r="B15" s="505"/>
      <c r="C15" s="505"/>
      <c r="D15" s="487"/>
      <c r="E15" s="487"/>
      <c r="F15" s="494" t="s">
        <v>53</v>
      </c>
      <c r="G15" s="494"/>
      <c r="H15" s="494"/>
      <c r="I15" s="494"/>
      <c r="J15" s="494"/>
      <c r="K15" s="494"/>
      <c r="L15" s="494"/>
      <c r="M15" s="30">
        <v>0.9</v>
      </c>
      <c r="N15" s="82" cm="1">
        <f t="array" ref="N15">INDEX(①対象区域面積!$C$51:$Y$51,ROW()-4)*10000</f>
        <v>0</v>
      </c>
      <c r="O15" s="82">
        <f t="shared" si="2"/>
        <v>0</v>
      </c>
      <c r="P15" s="490"/>
      <c r="Q15" s="250">
        <f t="shared" si="1"/>
        <v>0</v>
      </c>
      <c r="R15" s="28"/>
      <c r="S15" s="41"/>
      <c r="T15" s="4"/>
      <c r="U15" s="28"/>
      <c r="V15" s="28"/>
      <c r="W15" s="28"/>
      <c r="X15" s="47"/>
      <c r="Y15" s="28"/>
    </row>
    <row r="16" spans="1:25" ht="26.1" customHeight="1" x14ac:dyDescent="0.15">
      <c r="A16" s="28"/>
      <c r="B16" s="505"/>
      <c r="C16" s="505"/>
      <c r="D16" s="487"/>
      <c r="E16" s="487"/>
      <c r="F16" s="494" t="s">
        <v>54</v>
      </c>
      <c r="G16" s="494"/>
      <c r="H16" s="494"/>
      <c r="I16" s="494"/>
      <c r="J16" s="494"/>
      <c r="K16" s="494"/>
      <c r="L16" s="494"/>
      <c r="M16" s="30" t="str">
        <f>IF(①対象区域面積!G30="","加重平均",①対象区域面積!G30)</f>
        <v>加重平均</v>
      </c>
      <c r="N16" s="82" cm="1">
        <f t="array" ref="N16">INDEX(①対象区域面積!$C$51:$Y$51,ROW()-4)*10000</f>
        <v>0</v>
      </c>
      <c r="O16" s="82">
        <f>IF(M16="加重平均",0,M16*N16)</f>
        <v>0</v>
      </c>
      <c r="P16" s="490"/>
      <c r="Q16" s="250">
        <f t="shared" si="1"/>
        <v>0</v>
      </c>
      <c r="R16" s="28"/>
      <c r="S16" s="41"/>
      <c r="T16" s="493" t="s">
        <v>110</v>
      </c>
      <c r="U16" s="493"/>
      <c r="V16" s="7"/>
      <c r="W16" s="7"/>
      <c r="X16" s="46"/>
      <c r="Y16" s="28"/>
    </row>
    <row r="17" spans="1:25" ht="26.1" customHeight="1" x14ac:dyDescent="0.15">
      <c r="A17" s="28"/>
      <c r="B17" s="505"/>
      <c r="C17" s="505"/>
      <c r="D17" s="487"/>
      <c r="E17" s="487"/>
      <c r="F17" s="494" t="s">
        <v>55</v>
      </c>
      <c r="G17" s="494"/>
      <c r="H17" s="494"/>
      <c r="I17" s="494"/>
      <c r="J17" s="494"/>
      <c r="K17" s="494"/>
      <c r="L17" s="494"/>
      <c r="M17" s="30">
        <v>0.9</v>
      </c>
      <c r="N17" s="82" cm="1">
        <f t="array" ref="N17">INDEX(①対象区域面積!$C$51:$Y$51,ROW()-4)*10000</f>
        <v>0</v>
      </c>
      <c r="O17" s="82">
        <f t="shared" si="2"/>
        <v>0</v>
      </c>
      <c r="P17" s="490"/>
      <c r="Q17" s="250">
        <f t="shared" si="1"/>
        <v>0</v>
      </c>
      <c r="R17" s="28"/>
      <c r="S17" s="41"/>
      <c r="T17" s="4" t="s">
        <v>4</v>
      </c>
      <c r="U17" s="8" t="s">
        <v>5</v>
      </c>
      <c r="V17" s="7"/>
      <c r="W17" s="7"/>
      <c r="X17" s="46"/>
      <c r="Y17" s="28"/>
    </row>
    <row r="18" spans="1:25" ht="26.1" customHeight="1" x14ac:dyDescent="0.15">
      <c r="A18" s="28"/>
      <c r="B18" s="505"/>
      <c r="C18" s="505"/>
      <c r="D18" s="487"/>
      <c r="E18" s="487"/>
      <c r="F18" s="494" t="s">
        <v>56</v>
      </c>
      <c r="G18" s="494"/>
      <c r="H18" s="494"/>
      <c r="I18" s="494"/>
      <c r="J18" s="494"/>
      <c r="K18" s="494"/>
      <c r="L18" s="494"/>
      <c r="M18" s="30" t="str">
        <f>IF(①対象区域面積!G31="","加重平均",①対象区域面積!G31)</f>
        <v>加重平均</v>
      </c>
      <c r="N18" s="82" cm="1">
        <f t="array" ref="N18">INDEX(①対象区域面積!$C$51:$Y$51,ROW()-4)*10000</f>
        <v>0</v>
      </c>
      <c r="O18" s="82">
        <f>IF(M18="加重平均",0,M18*N18)</f>
        <v>0</v>
      </c>
      <c r="P18" s="490"/>
      <c r="Q18" s="250">
        <f t="shared" si="1"/>
        <v>0</v>
      </c>
      <c r="R18" s="28"/>
      <c r="S18" s="41"/>
      <c r="T18" s="4" t="s">
        <v>3</v>
      </c>
      <c r="U18" s="3" t="str">
        <f>U8&amp;" × "&amp;U11&amp;" × "&amp;U14</f>
        <v>0 × 0.0555 × 0</v>
      </c>
      <c r="V18" s="28"/>
      <c r="W18" s="28"/>
      <c r="X18" s="47"/>
      <c r="Y18" s="28"/>
    </row>
    <row r="19" spans="1:25" ht="26.1" customHeight="1" x14ac:dyDescent="0.15">
      <c r="A19" s="28"/>
      <c r="B19" s="505"/>
      <c r="C19" s="505"/>
      <c r="D19" s="487"/>
      <c r="E19" s="487"/>
      <c r="F19" s="494" t="s">
        <v>57</v>
      </c>
      <c r="G19" s="494"/>
      <c r="H19" s="494"/>
      <c r="I19" s="494"/>
      <c r="J19" s="494"/>
      <c r="K19" s="494"/>
      <c r="L19" s="494"/>
      <c r="M19" s="30">
        <v>0.9</v>
      </c>
      <c r="N19" s="82" cm="1">
        <f t="array" ref="N19">INDEX(①対象区域面積!$C$51:$Y$51,ROW()-4)*10000</f>
        <v>0</v>
      </c>
      <c r="O19" s="82">
        <f t="shared" si="2"/>
        <v>0</v>
      </c>
      <c r="P19" s="490"/>
      <c r="Q19" s="250">
        <f t="shared" si="1"/>
        <v>0</v>
      </c>
      <c r="R19" s="28"/>
      <c r="S19" s="41"/>
      <c r="T19" s="4" t="s">
        <v>3</v>
      </c>
      <c r="U19" s="5">
        <f>U8*U11*U14</f>
        <v>0</v>
      </c>
      <c r="V19" s="6"/>
      <c r="W19" s="6"/>
      <c r="X19" s="43"/>
      <c r="Y19" s="28"/>
    </row>
    <row r="20" spans="1:25" ht="26.1" customHeight="1" x14ac:dyDescent="0.15">
      <c r="A20" s="28"/>
      <c r="B20" s="505"/>
      <c r="C20" s="505"/>
      <c r="D20" s="487" t="s">
        <v>75</v>
      </c>
      <c r="E20" s="487"/>
      <c r="F20" s="488" t="s">
        <v>77</v>
      </c>
      <c r="G20" s="488"/>
      <c r="H20" s="488"/>
      <c r="I20" s="488"/>
      <c r="J20" s="488"/>
      <c r="K20" s="488"/>
      <c r="L20" s="488"/>
      <c r="M20" s="30">
        <v>0.95</v>
      </c>
      <c r="N20" s="82" cm="1">
        <f t="array" ref="N20">INDEX(①対象区域面積!$C$51:$Y$51,ROW()-4)*10000</f>
        <v>0</v>
      </c>
      <c r="O20" s="82">
        <f t="shared" si="2"/>
        <v>0</v>
      </c>
      <c r="P20" s="490"/>
      <c r="Q20" s="250">
        <f t="shared" si="1"/>
        <v>0</v>
      </c>
      <c r="R20" s="28"/>
      <c r="S20" s="41"/>
      <c r="T20" s="4" t="s">
        <v>3</v>
      </c>
      <c r="U20" s="9">
        <f>ROUNDDOWN(U19,2)</f>
        <v>0</v>
      </c>
      <c r="V20" s="22" t="s">
        <v>6</v>
      </c>
      <c r="W20" s="468" t="s">
        <v>7</v>
      </c>
      <c r="X20" s="486"/>
      <c r="Y20" s="28"/>
    </row>
    <row r="21" spans="1:25" ht="26.1" customHeight="1" x14ac:dyDescent="0.15">
      <c r="A21" s="28"/>
      <c r="B21" s="505"/>
      <c r="C21" s="505"/>
      <c r="D21" s="487"/>
      <c r="E21" s="487"/>
      <c r="F21" s="488" t="s">
        <v>78</v>
      </c>
      <c r="G21" s="488"/>
      <c r="H21" s="488"/>
      <c r="I21" s="488"/>
      <c r="J21" s="488"/>
      <c r="K21" s="488"/>
      <c r="L21" s="488"/>
      <c r="M21" s="30">
        <v>1</v>
      </c>
      <c r="N21" s="82" cm="1">
        <f t="array" ref="N21">INDEX(①対象区域面積!$C$51:$Y$51,ROW()-4)*10000</f>
        <v>0</v>
      </c>
      <c r="O21" s="82">
        <f t="shared" si="2"/>
        <v>0</v>
      </c>
      <c r="P21" s="490"/>
      <c r="Q21" s="250">
        <f t="shared" si="1"/>
        <v>0</v>
      </c>
      <c r="R21" s="28"/>
      <c r="S21" s="48"/>
      <c r="T21" s="49"/>
      <c r="U21" s="49"/>
      <c r="V21" s="49"/>
      <c r="W21" s="49"/>
      <c r="X21" s="50"/>
      <c r="Y21" s="28"/>
    </row>
    <row r="22" spans="1:25" ht="26.1" customHeight="1" x14ac:dyDescent="0.15">
      <c r="A22" s="28"/>
      <c r="B22" s="505"/>
      <c r="C22" s="505"/>
      <c r="D22" s="487" t="s">
        <v>76</v>
      </c>
      <c r="E22" s="487"/>
      <c r="F22" s="488" t="s">
        <v>79</v>
      </c>
      <c r="G22" s="488"/>
      <c r="H22" s="488"/>
      <c r="I22" s="488"/>
      <c r="J22" s="488"/>
      <c r="K22" s="488"/>
      <c r="L22" s="488"/>
      <c r="M22" s="30">
        <v>0.5</v>
      </c>
      <c r="N22" s="82" cm="1">
        <f t="array" ref="N22">INDEX(①対象区域面積!$C$51:$Y$51,ROW()-4)*10000</f>
        <v>0</v>
      </c>
      <c r="O22" s="82">
        <f t="shared" si="2"/>
        <v>0</v>
      </c>
      <c r="P22" s="490"/>
      <c r="Q22" s="250">
        <f t="shared" si="1"/>
        <v>0</v>
      </c>
      <c r="R22" s="28"/>
      <c r="S22" s="6"/>
      <c r="T22" s="6"/>
      <c r="U22" s="6"/>
      <c r="V22" s="6"/>
      <c r="W22" s="6"/>
      <c r="X22" s="6"/>
      <c r="Y22" s="28"/>
    </row>
    <row r="23" spans="1:25" ht="26.1" customHeight="1" x14ac:dyDescent="0.15">
      <c r="A23" s="28"/>
      <c r="B23" s="505"/>
      <c r="C23" s="505"/>
      <c r="D23" s="487"/>
      <c r="E23" s="487"/>
      <c r="F23" s="488" t="s">
        <v>80</v>
      </c>
      <c r="G23" s="488"/>
      <c r="H23" s="488"/>
      <c r="I23" s="488"/>
      <c r="J23" s="488"/>
      <c r="K23" s="488"/>
      <c r="L23" s="488"/>
      <c r="M23" s="30">
        <v>0.8</v>
      </c>
      <c r="N23" s="82" cm="1">
        <f t="array" ref="N23">INDEX(①対象区域面積!$C$51:$Y$51,ROW()-4)*10000</f>
        <v>0</v>
      </c>
      <c r="O23" s="82">
        <f t="shared" si="2"/>
        <v>0</v>
      </c>
      <c r="P23" s="490"/>
      <c r="Q23" s="250">
        <f t="shared" si="1"/>
        <v>0</v>
      </c>
      <c r="R23" s="28"/>
      <c r="S23" s="6"/>
      <c r="T23" s="6"/>
      <c r="U23" s="6"/>
      <c r="V23" s="6"/>
      <c r="W23" s="6"/>
      <c r="X23" s="6"/>
      <c r="Y23" s="28"/>
    </row>
    <row r="24" spans="1:25" ht="26.1" customHeight="1" x14ac:dyDescent="0.15">
      <c r="A24" s="28"/>
      <c r="B24" s="505"/>
      <c r="C24" s="505"/>
      <c r="D24" s="487"/>
      <c r="E24" s="487"/>
      <c r="F24" s="488" t="s">
        <v>81</v>
      </c>
      <c r="G24" s="488"/>
      <c r="H24" s="488"/>
      <c r="I24" s="488"/>
      <c r="J24" s="488"/>
      <c r="K24" s="488"/>
      <c r="L24" s="488"/>
      <c r="M24" s="30">
        <v>0.5</v>
      </c>
      <c r="N24" s="82" cm="1">
        <f t="array" ref="N24">INDEX(①対象区域面積!$C$51:$Y$51,ROW()-4)*10000</f>
        <v>0</v>
      </c>
      <c r="O24" s="82">
        <f t="shared" si="2"/>
        <v>0</v>
      </c>
      <c r="P24" s="490"/>
      <c r="Q24" s="250">
        <f t="shared" si="1"/>
        <v>0</v>
      </c>
      <c r="R24" s="28"/>
      <c r="S24" s="6"/>
      <c r="T24" s="6"/>
      <c r="U24" s="6"/>
      <c r="V24" s="6"/>
      <c r="W24" s="6"/>
      <c r="X24" s="6"/>
      <c r="Y24" s="28"/>
    </row>
    <row r="25" spans="1:25" ht="26.1" customHeight="1" x14ac:dyDescent="0.15">
      <c r="A25" s="28"/>
      <c r="B25" s="505"/>
      <c r="C25" s="505"/>
      <c r="D25" s="487" t="s">
        <v>85</v>
      </c>
      <c r="E25" s="487"/>
      <c r="F25" s="488" t="s">
        <v>82</v>
      </c>
      <c r="G25" s="488"/>
      <c r="H25" s="488"/>
      <c r="I25" s="488"/>
      <c r="J25" s="488"/>
      <c r="K25" s="488"/>
      <c r="L25" s="488"/>
      <c r="M25" s="30">
        <v>0.3</v>
      </c>
      <c r="N25" s="82" cm="1">
        <f t="array" ref="N25">INDEX(①対象区域面積!$C$51:$Y$51,ROW()-4)*10000</f>
        <v>0</v>
      </c>
      <c r="O25" s="82">
        <f t="shared" ref="O25:O27" si="3">M25*N25</f>
        <v>0</v>
      </c>
      <c r="P25" s="490"/>
      <c r="Q25" s="250">
        <f t="shared" si="1"/>
        <v>0</v>
      </c>
      <c r="R25" s="28"/>
      <c r="S25" s="6"/>
      <c r="T25" s="6"/>
      <c r="U25" s="6"/>
      <c r="V25" s="6"/>
      <c r="W25" s="6"/>
      <c r="X25" s="6"/>
      <c r="Y25" s="28"/>
    </row>
    <row r="26" spans="1:25" ht="26.1" customHeight="1" x14ac:dyDescent="0.15">
      <c r="A26" s="28"/>
      <c r="B26" s="505"/>
      <c r="C26" s="505"/>
      <c r="D26" s="487"/>
      <c r="E26" s="487"/>
      <c r="F26" s="488" t="s">
        <v>83</v>
      </c>
      <c r="G26" s="488"/>
      <c r="H26" s="488"/>
      <c r="I26" s="488"/>
      <c r="J26" s="488"/>
      <c r="K26" s="488"/>
      <c r="L26" s="488"/>
      <c r="M26" s="30">
        <v>0.4</v>
      </c>
      <c r="N26" s="82" cm="1">
        <f t="array" ref="N26">INDEX(①対象区域面積!$C$51:$Y$51,ROW()-4)*10000</f>
        <v>0</v>
      </c>
      <c r="O26" s="82">
        <f t="shared" si="3"/>
        <v>0</v>
      </c>
      <c r="P26" s="490"/>
      <c r="Q26" s="250">
        <f t="shared" si="1"/>
        <v>0</v>
      </c>
      <c r="R26" s="28"/>
      <c r="S26" s="6"/>
      <c r="T26" s="6"/>
      <c r="U26" s="6"/>
      <c r="V26" s="6"/>
      <c r="W26" s="6"/>
      <c r="X26" s="6"/>
      <c r="Y26" s="28"/>
    </row>
    <row r="27" spans="1:25" ht="26.1" customHeight="1" x14ac:dyDescent="0.15">
      <c r="A27" s="28"/>
      <c r="B27" s="505"/>
      <c r="C27" s="505"/>
      <c r="D27" s="487"/>
      <c r="E27" s="487"/>
      <c r="F27" s="488" t="s">
        <v>84</v>
      </c>
      <c r="G27" s="488"/>
      <c r="H27" s="488"/>
      <c r="I27" s="488"/>
      <c r="J27" s="488"/>
      <c r="K27" s="488"/>
      <c r="L27" s="488"/>
      <c r="M27" s="30">
        <v>0.2</v>
      </c>
      <c r="N27" s="82" cm="1">
        <f t="array" ref="N27">INDEX(①対象区域面積!$C$51:$Y$51,ROW()-4)*10000</f>
        <v>0</v>
      </c>
      <c r="O27" s="82">
        <f t="shared" si="3"/>
        <v>0</v>
      </c>
      <c r="P27" s="491"/>
      <c r="Q27" s="250">
        <f t="shared" si="1"/>
        <v>0</v>
      </c>
      <c r="R27" s="28"/>
      <c r="S27" s="6"/>
      <c r="T27" s="6"/>
      <c r="U27" s="6"/>
      <c r="V27" s="6"/>
      <c r="W27" s="6"/>
      <c r="X27" s="6"/>
      <c r="Y27" s="28"/>
    </row>
    <row r="28" spans="1:25" ht="26.1" customHeight="1" x14ac:dyDescent="0.15">
      <c r="A28" s="28"/>
      <c r="B28" s="492" t="s">
        <v>86</v>
      </c>
      <c r="C28" s="492"/>
      <c r="D28" s="492"/>
      <c r="E28" s="492"/>
      <c r="F28" s="492"/>
      <c r="G28" s="492"/>
      <c r="H28" s="492"/>
      <c r="I28" s="492"/>
      <c r="J28" s="492"/>
      <c r="K28" s="492"/>
      <c r="L28" s="492"/>
      <c r="M28" s="31"/>
      <c r="N28" s="83">
        <f>SUM(N5:N27)</f>
        <v>0</v>
      </c>
      <c r="O28" s="83">
        <f>SUM(O5:O27)</f>
        <v>0</v>
      </c>
      <c r="P28" s="31"/>
      <c r="Q28" s="249">
        <f>SUM(Q5:Q27)</f>
        <v>0</v>
      </c>
      <c r="R28" s="28"/>
      <c r="S28" s="6"/>
      <c r="T28" s="6"/>
      <c r="U28" s="6"/>
      <c r="V28" s="6"/>
      <c r="W28" s="6"/>
      <c r="X28" s="6"/>
      <c r="Y28" s="28"/>
    </row>
    <row r="29" spans="1:25" ht="12.75" customHeight="1" x14ac:dyDescent="0.15">
      <c r="A29" s="28"/>
      <c r="B29" s="28"/>
      <c r="C29" s="28"/>
      <c r="D29" s="28"/>
      <c r="E29" s="28"/>
      <c r="F29" s="28"/>
      <c r="G29" s="28"/>
      <c r="H29" s="28"/>
      <c r="I29" s="28"/>
      <c r="J29" s="28"/>
      <c r="K29" s="28"/>
      <c r="L29" s="28"/>
      <c r="M29" s="29"/>
      <c r="N29" s="29"/>
      <c r="O29" s="29"/>
      <c r="P29" s="29"/>
      <c r="Q29" s="29"/>
      <c r="R29" s="28"/>
      <c r="S29" s="6"/>
      <c r="T29" s="6"/>
      <c r="U29" s="6"/>
      <c r="V29" s="6"/>
      <c r="W29" s="6"/>
      <c r="X29" s="6"/>
      <c r="Y29" s="28"/>
    </row>
    <row r="30" spans="1:25" ht="36.75" customHeight="1" x14ac:dyDescent="0.15"/>
    <row r="31" spans="1:25" ht="36.75" customHeight="1" x14ac:dyDescent="0.15"/>
    <row r="32" spans="1:25" ht="36.75" customHeight="1" x14ac:dyDescent="0.15"/>
    <row r="33" ht="36.75" customHeight="1" x14ac:dyDescent="0.15"/>
    <row r="34" ht="36.75" customHeight="1" x14ac:dyDescent="0.15"/>
    <row r="35" ht="36.75" customHeight="1" x14ac:dyDescent="0.15"/>
    <row r="36" ht="36.75" customHeight="1" x14ac:dyDescent="0.15"/>
    <row r="37" ht="36.75" customHeight="1" x14ac:dyDescent="0.15"/>
    <row r="38" ht="36.75" customHeight="1" x14ac:dyDescent="0.15"/>
    <row r="39" ht="36.75" customHeight="1" x14ac:dyDescent="0.15"/>
    <row r="40" ht="36.75" customHeight="1" x14ac:dyDescent="0.15"/>
    <row r="41" ht="36.75" customHeight="1" x14ac:dyDescent="0.15"/>
    <row r="42" ht="36.75" customHeight="1" x14ac:dyDescent="0.15"/>
    <row r="43" ht="36.75" customHeight="1" x14ac:dyDescent="0.15"/>
    <row r="44" ht="36.75" customHeight="1" x14ac:dyDescent="0.15"/>
    <row r="45" ht="36.75" customHeight="1" x14ac:dyDescent="0.15"/>
    <row r="46" ht="36.75" customHeight="1" x14ac:dyDescent="0.15"/>
  </sheetData>
  <sheetProtection algorithmName="SHA-512" hashValue="ifXObMRNC9BvNHJjoB0v+CpNwswej5th4uLczNpNtuXTTrco8nrjVICQQWnXGPXp8j77hVMJztNgp8pOH4nleA==" saltValue="vEwa6eyIDrFBNFR4Aj1kqA==" spinCount="100000" sheet="1" objects="1" scenarios="1" selectLockedCells="1"/>
  <mergeCells count="38">
    <mergeCell ref="B9:C27"/>
    <mergeCell ref="D9:E19"/>
    <mergeCell ref="F9:L9"/>
    <mergeCell ref="F10:L10"/>
    <mergeCell ref="F11:L11"/>
    <mergeCell ref="F12:L12"/>
    <mergeCell ref="F13:L13"/>
    <mergeCell ref="F14:L14"/>
    <mergeCell ref="S3:X4"/>
    <mergeCell ref="B3:L4"/>
    <mergeCell ref="B5:C8"/>
    <mergeCell ref="D5:L5"/>
    <mergeCell ref="D6:L6"/>
    <mergeCell ref="D7:L7"/>
    <mergeCell ref="D8:L8"/>
    <mergeCell ref="B28:L28"/>
    <mergeCell ref="T6:U6"/>
    <mergeCell ref="T10:U10"/>
    <mergeCell ref="T13:U13"/>
    <mergeCell ref="T16:U16"/>
    <mergeCell ref="D25:E27"/>
    <mergeCell ref="F25:L25"/>
    <mergeCell ref="F26:L26"/>
    <mergeCell ref="F27:L27"/>
    <mergeCell ref="F17:L17"/>
    <mergeCell ref="F15:L15"/>
    <mergeCell ref="F16:L16"/>
    <mergeCell ref="F18:L18"/>
    <mergeCell ref="F19:L19"/>
    <mergeCell ref="D20:E21"/>
    <mergeCell ref="F20:L20"/>
    <mergeCell ref="W20:X20"/>
    <mergeCell ref="D22:E24"/>
    <mergeCell ref="F22:L22"/>
    <mergeCell ref="F23:L23"/>
    <mergeCell ref="F24:L24"/>
    <mergeCell ref="F21:L21"/>
    <mergeCell ref="P5:P27"/>
  </mergeCells>
  <phoneticPr fontId="13"/>
  <printOptions horizontalCentered="1" verticalCentered="1"/>
  <pageMargins left="0.70866141732283472" right="0.70866141732283472" top="0.74803149606299213" bottom="0.74803149606299213" header="0.31496062992125984" footer="0.31496062992125984"/>
  <pageSetup paperSize="9" scale="7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89B2D-40E5-459B-8DAD-131FF579BB8D}">
  <sheetPr codeName="Sheet11">
    <tabColor rgb="FFFF0000"/>
  </sheetPr>
  <dimension ref="A1:O31"/>
  <sheetViews>
    <sheetView view="pageBreakPreview" topLeftCell="A3" zoomScale="115" zoomScaleNormal="160" zoomScaleSheetLayoutView="115" workbookViewId="0">
      <selection activeCell="K14" sqref="K14"/>
    </sheetView>
  </sheetViews>
  <sheetFormatPr defaultRowHeight="13.5" x14ac:dyDescent="0.15"/>
  <cols>
    <col min="1" max="1" width="1.375" customWidth="1"/>
    <col min="2" max="2" width="10.375" customWidth="1"/>
    <col min="3" max="3" width="12.125" customWidth="1"/>
    <col min="4" max="4" width="9.125" customWidth="1"/>
    <col min="5" max="5" width="15.5" customWidth="1"/>
    <col min="6" max="6" width="9" customWidth="1"/>
    <col min="7" max="7" width="14.25" customWidth="1"/>
    <col min="8" max="8" width="1.125" customWidth="1"/>
    <col min="255" max="255" width="1.625" customWidth="1"/>
    <col min="256" max="257" width="15.125" customWidth="1"/>
    <col min="258" max="258" width="9.125" customWidth="1"/>
    <col min="259" max="259" width="15.5" customWidth="1"/>
    <col min="260" max="260" width="11.5" customWidth="1"/>
    <col min="261" max="261" width="15.125" customWidth="1"/>
    <col min="262" max="262" width="1.625" customWidth="1"/>
    <col min="511" max="511" width="1.625" customWidth="1"/>
    <col min="512" max="513" width="15.125" customWidth="1"/>
    <col min="514" max="514" width="9.125" customWidth="1"/>
    <col min="515" max="515" width="15.5" customWidth="1"/>
    <col min="516" max="516" width="11.5" customWidth="1"/>
    <col min="517" max="517" width="15.125" customWidth="1"/>
    <col min="518" max="518" width="1.625" customWidth="1"/>
    <col min="767" max="767" width="1.625" customWidth="1"/>
    <col min="768" max="769" width="15.125" customWidth="1"/>
    <col min="770" max="770" width="9.125" customWidth="1"/>
    <col min="771" max="771" width="15.5" customWidth="1"/>
    <col min="772" max="772" width="11.5" customWidth="1"/>
    <col min="773" max="773" width="15.125" customWidth="1"/>
    <col min="774" max="774" width="1.625" customWidth="1"/>
    <col min="1023" max="1023" width="1.625" customWidth="1"/>
    <col min="1024" max="1025" width="15.125" customWidth="1"/>
    <col min="1026" max="1026" width="9.125" customWidth="1"/>
    <col min="1027" max="1027" width="15.5" customWidth="1"/>
    <col min="1028" max="1028" width="11.5" customWidth="1"/>
    <col min="1029" max="1029" width="15.125" customWidth="1"/>
    <col min="1030" max="1030" width="1.625" customWidth="1"/>
    <col min="1279" max="1279" width="1.625" customWidth="1"/>
    <col min="1280" max="1281" width="15.125" customWidth="1"/>
    <col min="1282" max="1282" width="9.125" customWidth="1"/>
    <col min="1283" max="1283" width="15.5" customWidth="1"/>
    <col min="1284" max="1284" width="11.5" customWidth="1"/>
    <col min="1285" max="1285" width="15.125" customWidth="1"/>
    <col min="1286" max="1286" width="1.625" customWidth="1"/>
    <col min="1535" max="1535" width="1.625" customWidth="1"/>
    <col min="1536" max="1537" width="15.125" customWidth="1"/>
    <col min="1538" max="1538" width="9.125" customWidth="1"/>
    <col min="1539" max="1539" width="15.5" customWidth="1"/>
    <col min="1540" max="1540" width="11.5" customWidth="1"/>
    <col min="1541" max="1541" width="15.125" customWidth="1"/>
    <col min="1542" max="1542" width="1.625" customWidth="1"/>
    <col min="1791" max="1791" width="1.625" customWidth="1"/>
    <col min="1792" max="1793" width="15.125" customWidth="1"/>
    <col min="1794" max="1794" width="9.125" customWidth="1"/>
    <col min="1795" max="1795" width="15.5" customWidth="1"/>
    <col min="1796" max="1796" width="11.5" customWidth="1"/>
    <col min="1797" max="1797" width="15.125" customWidth="1"/>
    <col min="1798" max="1798" width="1.625" customWidth="1"/>
    <col min="2047" max="2047" width="1.625" customWidth="1"/>
    <col min="2048" max="2049" width="15.125" customWidth="1"/>
    <col min="2050" max="2050" width="9.125" customWidth="1"/>
    <col min="2051" max="2051" width="15.5" customWidth="1"/>
    <col min="2052" max="2052" width="11.5" customWidth="1"/>
    <col min="2053" max="2053" width="15.125" customWidth="1"/>
    <col min="2054" max="2054" width="1.625" customWidth="1"/>
    <col min="2303" max="2303" width="1.625" customWidth="1"/>
    <col min="2304" max="2305" width="15.125" customWidth="1"/>
    <col min="2306" max="2306" width="9.125" customWidth="1"/>
    <col min="2307" max="2307" width="15.5" customWidth="1"/>
    <col min="2308" max="2308" width="11.5" customWidth="1"/>
    <col min="2309" max="2309" width="15.125" customWidth="1"/>
    <col min="2310" max="2310" width="1.625" customWidth="1"/>
    <col min="2559" max="2559" width="1.625" customWidth="1"/>
    <col min="2560" max="2561" width="15.125" customWidth="1"/>
    <col min="2562" max="2562" width="9.125" customWidth="1"/>
    <col min="2563" max="2563" width="15.5" customWidth="1"/>
    <col min="2564" max="2564" width="11.5" customWidth="1"/>
    <col min="2565" max="2565" width="15.125" customWidth="1"/>
    <col min="2566" max="2566" width="1.625" customWidth="1"/>
    <col min="2815" max="2815" width="1.625" customWidth="1"/>
    <col min="2816" max="2817" width="15.125" customWidth="1"/>
    <col min="2818" max="2818" width="9.125" customWidth="1"/>
    <col min="2819" max="2819" width="15.5" customWidth="1"/>
    <col min="2820" max="2820" width="11.5" customWidth="1"/>
    <col min="2821" max="2821" width="15.125" customWidth="1"/>
    <col min="2822" max="2822" width="1.625" customWidth="1"/>
    <col min="3071" max="3071" width="1.625" customWidth="1"/>
    <col min="3072" max="3073" width="15.125" customWidth="1"/>
    <col min="3074" max="3074" width="9.125" customWidth="1"/>
    <col min="3075" max="3075" width="15.5" customWidth="1"/>
    <col min="3076" max="3076" width="11.5" customWidth="1"/>
    <col min="3077" max="3077" width="15.125" customWidth="1"/>
    <col min="3078" max="3078" width="1.625" customWidth="1"/>
    <col min="3327" max="3327" width="1.625" customWidth="1"/>
    <col min="3328" max="3329" width="15.125" customWidth="1"/>
    <col min="3330" max="3330" width="9.125" customWidth="1"/>
    <col min="3331" max="3331" width="15.5" customWidth="1"/>
    <col min="3332" max="3332" width="11.5" customWidth="1"/>
    <col min="3333" max="3333" width="15.125" customWidth="1"/>
    <col min="3334" max="3334" width="1.625" customWidth="1"/>
    <col min="3583" max="3583" width="1.625" customWidth="1"/>
    <col min="3584" max="3585" width="15.125" customWidth="1"/>
    <col min="3586" max="3586" width="9.125" customWidth="1"/>
    <col min="3587" max="3587" width="15.5" customWidth="1"/>
    <col min="3588" max="3588" width="11.5" customWidth="1"/>
    <col min="3589" max="3589" width="15.125" customWidth="1"/>
    <col min="3590" max="3590" width="1.625" customWidth="1"/>
    <col min="3839" max="3839" width="1.625" customWidth="1"/>
    <col min="3840" max="3841" width="15.125" customWidth="1"/>
    <col min="3842" max="3842" width="9.125" customWidth="1"/>
    <col min="3843" max="3843" width="15.5" customWidth="1"/>
    <col min="3844" max="3844" width="11.5" customWidth="1"/>
    <col min="3845" max="3845" width="15.125" customWidth="1"/>
    <col min="3846" max="3846" width="1.625" customWidth="1"/>
    <col min="4095" max="4095" width="1.625" customWidth="1"/>
    <col min="4096" max="4097" width="15.125" customWidth="1"/>
    <col min="4098" max="4098" width="9.125" customWidth="1"/>
    <col min="4099" max="4099" width="15.5" customWidth="1"/>
    <col min="4100" max="4100" width="11.5" customWidth="1"/>
    <col min="4101" max="4101" width="15.125" customWidth="1"/>
    <col min="4102" max="4102" width="1.625" customWidth="1"/>
    <col min="4351" max="4351" width="1.625" customWidth="1"/>
    <col min="4352" max="4353" width="15.125" customWidth="1"/>
    <col min="4354" max="4354" width="9.125" customWidth="1"/>
    <col min="4355" max="4355" width="15.5" customWidth="1"/>
    <col min="4356" max="4356" width="11.5" customWidth="1"/>
    <col min="4357" max="4357" width="15.125" customWidth="1"/>
    <col min="4358" max="4358" width="1.625" customWidth="1"/>
    <col min="4607" max="4607" width="1.625" customWidth="1"/>
    <col min="4608" max="4609" width="15.125" customWidth="1"/>
    <col min="4610" max="4610" width="9.125" customWidth="1"/>
    <col min="4611" max="4611" width="15.5" customWidth="1"/>
    <col min="4612" max="4612" width="11.5" customWidth="1"/>
    <col min="4613" max="4613" width="15.125" customWidth="1"/>
    <col min="4614" max="4614" width="1.625" customWidth="1"/>
    <col min="4863" max="4863" width="1.625" customWidth="1"/>
    <col min="4864" max="4865" width="15.125" customWidth="1"/>
    <col min="4866" max="4866" width="9.125" customWidth="1"/>
    <col min="4867" max="4867" width="15.5" customWidth="1"/>
    <col min="4868" max="4868" width="11.5" customWidth="1"/>
    <col min="4869" max="4869" width="15.125" customWidth="1"/>
    <col min="4870" max="4870" width="1.625" customWidth="1"/>
    <col min="5119" max="5119" width="1.625" customWidth="1"/>
    <col min="5120" max="5121" width="15.125" customWidth="1"/>
    <col min="5122" max="5122" width="9.125" customWidth="1"/>
    <col min="5123" max="5123" width="15.5" customWidth="1"/>
    <col min="5124" max="5124" width="11.5" customWidth="1"/>
    <col min="5125" max="5125" width="15.125" customWidth="1"/>
    <col min="5126" max="5126" width="1.625" customWidth="1"/>
    <col min="5375" max="5375" width="1.625" customWidth="1"/>
    <col min="5376" max="5377" width="15.125" customWidth="1"/>
    <col min="5378" max="5378" width="9.125" customWidth="1"/>
    <col min="5379" max="5379" width="15.5" customWidth="1"/>
    <col min="5380" max="5380" width="11.5" customWidth="1"/>
    <col min="5381" max="5381" width="15.125" customWidth="1"/>
    <col min="5382" max="5382" width="1.625" customWidth="1"/>
    <col min="5631" max="5631" width="1.625" customWidth="1"/>
    <col min="5632" max="5633" width="15.125" customWidth="1"/>
    <col min="5634" max="5634" width="9.125" customWidth="1"/>
    <col min="5635" max="5635" width="15.5" customWidth="1"/>
    <col min="5636" max="5636" width="11.5" customWidth="1"/>
    <col min="5637" max="5637" width="15.125" customWidth="1"/>
    <col min="5638" max="5638" width="1.625" customWidth="1"/>
    <col min="5887" max="5887" width="1.625" customWidth="1"/>
    <col min="5888" max="5889" width="15.125" customWidth="1"/>
    <col min="5890" max="5890" width="9.125" customWidth="1"/>
    <col min="5891" max="5891" width="15.5" customWidth="1"/>
    <col min="5892" max="5892" width="11.5" customWidth="1"/>
    <col min="5893" max="5893" width="15.125" customWidth="1"/>
    <col min="5894" max="5894" width="1.625" customWidth="1"/>
    <col min="6143" max="6143" width="1.625" customWidth="1"/>
    <col min="6144" max="6145" width="15.125" customWidth="1"/>
    <col min="6146" max="6146" width="9.125" customWidth="1"/>
    <col min="6147" max="6147" width="15.5" customWidth="1"/>
    <col min="6148" max="6148" width="11.5" customWidth="1"/>
    <col min="6149" max="6149" width="15.125" customWidth="1"/>
    <col min="6150" max="6150" width="1.625" customWidth="1"/>
    <col min="6399" max="6399" width="1.625" customWidth="1"/>
    <col min="6400" max="6401" width="15.125" customWidth="1"/>
    <col min="6402" max="6402" width="9.125" customWidth="1"/>
    <col min="6403" max="6403" width="15.5" customWidth="1"/>
    <col min="6404" max="6404" width="11.5" customWidth="1"/>
    <col min="6405" max="6405" width="15.125" customWidth="1"/>
    <col min="6406" max="6406" width="1.625" customWidth="1"/>
    <col min="6655" max="6655" width="1.625" customWidth="1"/>
    <col min="6656" max="6657" width="15.125" customWidth="1"/>
    <col min="6658" max="6658" width="9.125" customWidth="1"/>
    <col min="6659" max="6659" width="15.5" customWidth="1"/>
    <col min="6660" max="6660" width="11.5" customWidth="1"/>
    <col min="6661" max="6661" width="15.125" customWidth="1"/>
    <col min="6662" max="6662" width="1.625" customWidth="1"/>
    <col min="6911" max="6911" width="1.625" customWidth="1"/>
    <col min="6912" max="6913" width="15.125" customWidth="1"/>
    <col min="6914" max="6914" width="9.125" customWidth="1"/>
    <col min="6915" max="6915" width="15.5" customWidth="1"/>
    <col min="6916" max="6916" width="11.5" customWidth="1"/>
    <col min="6917" max="6917" width="15.125" customWidth="1"/>
    <col min="6918" max="6918" width="1.625" customWidth="1"/>
    <col min="7167" max="7167" width="1.625" customWidth="1"/>
    <col min="7168" max="7169" width="15.125" customWidth="1"/>
    <col min="7170" max="7170" width="9.125" customWidth="1"/>
    <col min="7171" max="7171" width="15.5" customWidth="1"/>
    <col min="7172" max="7172" width="11.5" customWidth="1"/>
    <col min="7173" max="7173" width="15.125" customWidth="1"/>
    <col min="7174" max="7174" width="1.625" customWidth="1"/>
    <col min="7423" max="7423" width="1.625" customWidth="1"/>
    <col min="7424" max="7425" width="15.125" customWidth="1"/>
    <col min="7426" max="7426" width="9.125" customWidth="1"/>
    <col min="7427" max="7427" width="15.5" customWidth="1"/>
    <col min="7428" max="7428" width="11.5" customWidth="1"/>
    <col min="7429" max="7429" width="15.125" customWidth="1"/>
    <col min="7430" max="7430" width="1.625" customWidth="1"/>
    <col min="7679" max="7679" width="1.625" customWidth="1"/>
    <col min="7680" max="7681" width="15.125" customWidth="1"/>
    <col min="7682" max="7682" width="9.125" customWidth="1"/>
    <col min="7683" max="7683" width="15.5" customWidth="1"/>
    <col min="7684" max="7684" width="11.5" customWidth="1"/>
    <col min="7685" max="7685" width="15.125" customWidth="1"/>
    <col min="7686" max="7686" width="1.625" customWidth="1"/>
    <col min="7935" max="7935" width="1.625" customWidth="1"/>
    <col min="7936" max="7937" width="15.125" customWidth="1"/>
    <col min="7938" max="7938" width="9.125" customWidth="1"/>
    <col min="7939" max="7939" width="15.5" customWidth="1"/>
    <col min="7940" max="7940" width="11.5" customWidth="1"/>
    <col min="7941" max="7941" width="15.125" customWidth="1"/>
    <col min="7942" max="7942" width="1.625" customWidth="1"/>
    <col min="8191" max="8191" width="1.625" customWidth="1"/>
    <col min="8192" max="8193" width="15.125" customWidth="1"/>
    <col min="8194" max="8194" width="9.125" customWidth="1"/>
    <col min="8195" max="8195" width="15.5" customWidth="1"/>
    <col min="8196" max="8196" width="11.5" customWidth="1"/>
    <col min="8197" max="8197" width="15.125" customWidth="1"/>
    <col min="8198" max="8198" width="1.625" customWidth="1"/>
    <col min="8447" max="8447" width="1.625" customWidth="1"/>
    <col min="8448" max="8449" width="15.125" customWidth="1"/>
    <col min="8450" max="8450" width="9.125" customWidth="1"/>
    <col min="8451" max="8451" width="15.5" customWidth="1"/>
    <col min="8452" max="8452" width="11.5" customWidth="1"/>
    <col min="8453" max="8453" width="15.125" customWidth="1"/>
    <col min="8454" max="8454" width="1.625" customWidth="1"/>
    <col min="8703" max="8703" width="1.625" customWidth="1"/>
    <col min="8704" max="8705" width="15.125" customWidth="1"/>
    <col min="8706" max="8706" width="9.125" customWidth="1"/>
    <col min="8707" max="8707" width="15.5" customWidth="1"/>
    <col min="8708" max="8708" width="11.5" customWidth="1"/>
    <col min="8709" max="8709" width="15.125" customWidth="1"/>
    <col min="8710" max="8710" width="1.625" customWidth="1"/>
    <col min="8959" max="8959" width="1.625" customWidth="1"/>
    <col min="8960" max="8961" width="15.125" customWidth="1"/>
    <col min="8962" max="8962" width="9.125" customWidth="1"/>
    <col min="8963" max="8963" width="15.5" customWidth="1"/>
    <col min="8964" max="8964" width="11.5" customWidth="1"/>
    <col min="8965" max="8965" width="15.125" customWidth="1"/>
    <col min="8966" max="8966" width="1.625" customWidth="1"/>
    <col min="9215" max="9215" width="1.625" customWidth="1"/>
    <col min="9216" max="9217" width="15.125" customWidth="1"/>
    <col min="9218" max="9218" width="9.125" customWidth="1"/>
    <col min="9219" max="9219" width="15.5" customWidth="1"/>
    <col min="9220" max="9220" width="11.5" customWidth="1"/>
    <col min="9221" max="9221" width="15.125" customWidth="1"/>
    <col min="9222" max="9222" width="1.625" customWidth="1"/>
    <col min="9471" max="9471" width="1.625" customWidth="1"/>
    <col min="9472" max="9473" width="15.125" customWidth="1"/>
    <col min="9474" max="9474" width="9.125" customWidth="1"/>
    <col min="9475" max="9475" width="15.5" customWidth="1"/>
    <col min="9476" max="9476" width="11.5" customWidth="1"/>
    <col min="9477" max="9477" width="15.125" customWidth="1"/>
    <col min="9478" max="9478" width="1.625" customWidth="1"/>
    <col min="9727" max="9727" width="1.625" customWidth="1"/>
    <col min="9728" max="9729" width="15.125" customWidth="1"/>
    <col min="9730" max="9730" width="9.125" customWidth="1"/>
    <col min="9731" max="9731" width="15.5" customWidth="1"/>
    <col min="9732" max="9732" width="11.5" customWidth="1"/>
    <col min="9733" max="9733" width="15.125" customWidth="1"/>
    <col min="9734" max="9734" width="1.625" customWidth="1"/>
    <col min="9983" max="9983" width="1.625" customWidth="1"/>
    <col min="9984" max="9985" width="15.125" customWidth="1"/>
    <col min="9986" max="9986" width="9.125" customWidth="1"/>
    <col min="9987" max="9987" width="15.5" customWidth="1"/>
    <col min="9988" max="9988" width="11.5" customWidth="1"/>
    <col min="9989" max="9989" width="15.125" customWidth="1"/>
    <col min="9990" max="9990" width="1.625" customWidth="1"/>
    <col min="10239" max="10239" width="1.625" customWidth="1"/>
    <col min="10240" max="10241" width="15.125" customWidth="1"/>
    <col min="10242" max="10242" width="9.125" customWidth="1"/>
    <col min="10243" max="10243" width="15.5" customWidth="1"/>
    <col min="10244" max="10244" width="11.5" customWidth="1"/>
    <col min="10245" max="10245" width="15.125" customWidth="1"/>
    <col min="10246" max="10246" width="1.625" customWidth="1"/>
    <col min="10495" max="10495" width="1.625" customWidth="1"/>
    <col min="10496" max="10497" width="15.125" customWidth="1"/>
    <col min="10498" max="10498" width="9.125" customWidth="1"/>
    <col min="10499" max="10499" width="15.5" customWidth="1"/>
    <col min="10500" max="10500" width="11.5" customWidth="1"/>
    <col min="10501" max="10501" width="15.125" customWidth="1"/>
    <col min="10502" max="10502" width="1.625" customWidth="1"/>
    <col min="10751" max="10751" width="1.625" customWidth="1"/>
    <col min="10752" max="10753" width="15.125" customWidth="1"/>
    <col min="10754" max="10754" width="9.125" customWidth="1"/>
    <col min="10755" max="10755" width="15.5" customWidth="1"/>
    <col min="10756" max="10756" width="11.5" customWidth="1"/>
    <col min="10757" max="10757" width="15.125" customWidth="1"/>
    <col min="10758" max="10758" width="1.625" customWidth="1"/>
    <col min="11007" max="11007" width="1.625" customWidth="1"/>
    <col min="11008" max="11009" width="15.125" customWidth="1"/>
    <col min="11010" max="11010" width="9.125" customWidth="1"/>
    <col min="11011" max="11011" width="15.5" customWidth="1"/>
    <col min="11012" max="11012" width="11.5" customWidth="1"/>
    <col min="11013" max="11013" width="15.125" customWidth="1"/>
    <col min="11014" max="11014" width="1.625" customWidth="1"/>
    <col min="11263" max="11263" width="1.625" customWidth="1"/>
    <col min="11264" max="11265" width="15.125" customWidth="1"/>
    <col min="11266" max="11266" width="9.125" customWidth="1"/>
    <col min="11267" max="11267" width="15.5" customWidth="1"/>
    <col min="11268" max="11268" width="11.5" customWidth="1"/>
    <col min="11269" max="11269" width="15.125" customWidth="1"/>
    <col min="11270" max="11270" width="1.625" customWidth="1"/>
    <col min="11519" max="11519" width="1.625" customWidth="1"/>
    <col min="11520" max="11521" width="15.125" customWidth="1"/>
    <col min="11522" max="11522" width="9.125" customWidth="1"/>
    <col min="11523" max="11523" width="15.5" customWidth="1"/>
    <col min="11524" max="11524" width="11.5" customWidth="1"/>
    <col min="11525" max="11525" width="15.125" customWidth="1"/>
    <col min="11526" max="11526" width="1.625" customWidth="1"/>
    <col min="11775" max="11775" width="1.625" customWidth="1"/>
    <col min="11776" max="11777" width="15.125" customWidth="1"/>
    <col min="11778" max="11778" width="9.125" customWidth="1"/>
    <col min="11779" max="11779" width="15.5" customWidth="1"/>
    <col min="11780" max="11780" width="11.5" customWidth="1"/>
    <col min="11781" max="11781" width="15.125" customWidth="1"/>
    <col min="11782" max="11782" width="1.625" customWidth="1"/>
    <col min="12031" max="12031" width="1.625" customWidth="1"/>
    <col min="12032" max="12033" width="15.125" customWidth="1"/>
    <col min="12034" max="12034" width="9.125" customWidth="1"/>
    <col min="12035" max="12035" width="15.5" customWidth="1"/>
    <col min="12036" max="12036" width="11.5" customWidth="1"/>
    <col min="12037" max="12037" width="15.125" customWidth="1"/>
    <col min="12038" max="12038" width="1.625" customWidth="1"/>
    <col min="12287" max="12287" width="1.625" customWidth="1"/>
    <col min="12288" max="12289" width="15.125" customWidth="1"/>
    <col min="12290" max="12290" width="9.125" customWidth="1"/>
    <col min="12291" max="12291" width="15.5" customWidth="1"/>
    <col min="12292" max="12292" width="11.5" customWidth="1"/>
    <col min="12293" max="12293" width="15.125" customWidth="1"/>
    <col min="12294" max="12294" width="1.625" customWidth="1"/>
    <col min="12543" max="12543" width="1.625" customWidth="1"/>
    <col min="12544" max="12545" width="15.125" customWidth="1"/>
    <col min="12546" max="12546" width="9.125" customWidth="1"/>
    <col min="12547" max="12547" width="15.5" customWidth="1"/>
    <col min="12548" max="12548" width="11.5" customWidth="1"/>
    <col min="12549" max="12549" width="15.125" customWidth="1"/>
    <col min="12550" max="12550" width="1.625" customWidth="1"/>
    <col min="12799" max="12799" width="1.625" customWidth="1"/>
    <col min="12800" max="12801" width="15.125" customWidth="1"/>
    <col min="12802" max="12802" width="9.125" customWidth="1"/>
    <col min="12803" max="12803" width="15.5" customWidth="1"/>
    <col min="12804" max="12804" width="11.5" customWidth="1"/>
    <col min="12805" max="12805" width="15.125" customWidth="1"/>
    <col min="12806" max="12806" width="1.625" customWidth="1"/>
    <col min="13055" max="13055" width="1.625" customWidth="1"/>
    <col min="13056" max="13057" width="15.125" customWidth="1"/>
    <col min="13058" max="13058" width="9.125" customWidth="1"/>
    <col min="13059" max="13059" width="15.5" customWidth="1"/>
    <col min="13060" max="13060" width="11.5" customWidth="1"/>
    <col min="13061" max="13061" width="15.125" customWidth="1"/>
    <col min="13062" max="13062" width="1.625" customWidth="1"/>
    <col min="13311" max="13311" width="1.625" customWidth="1"/>
    <col min="13312" max="13313" width="15.125" customWidth="1"/>
    <col min="13314" max="13314" width="9.125" customWidth="1"/>
    <col min="13315" max="13315" width="15.5" customWidth="1"/>
    <col min="13316" max="13316" width="11.5" customWidth="1"/>
    <col min="13317" max="13317" width="15.125" customWidth="1"/>
    <col min="13318" max="13318" width="1.625" customWidth="1"/>
    <col min="13567" max="13567" width="1.625" customWidth="1"/>
    <col min="13568" max="13569" width="15.125" customWidth="1"/>
    <col min="13570" max="13570" width="9.125" customWidth="1"/>
    <col min="13571" max="13571" width="15.5" customWidth="1"/>
    <col min="13572" max="13572" width="11.5" customWidth="1"/>
    <col min="13573" max="13573" width="15.125" customWidth="1"/>
    <col min="13574" max="13574" width="1.625" customWidth="1"/>
    <col min="13823" max="13823" width="1.625" customWidth="1"/>
    <col min="13824" max="13825" width="15.125" customWidth="1"/>
    <col min="13826" max="13826" width="9.125" customWidth="1"/>
    <col min="13827" max="13827" width="15.5" customWidth="1"/>
    <col min="13828" max="13828" width="11.5" customWidth="1"/>
    <col min="13829" max="13829" width="15.125" customWidth="1"/>
    <col min="13830" max="13830" width="1.625" customWidth="1"/>
    <col min="14079" max="14079" width="1.625" customWidth="1"/>
    <col min="14080" max="14081" width="15.125" customWidth="1"/>
    <col min="14082" max="14082" width="9.125" customWidth="1"/>
    <col min="14083" max="14083" width="15.5" customWidth="1"/>
    <col min="14084" max="14084" width="11.5" customWidth="1"/>
    <col min="14085" max="14085" width="15.125" customWidth="1"/>
    <col min="14086" max="14086" width="1.625" customWidth="1"/>
    <col min="14335" max="14335" width="1.625" customWidth="1"/>
    <col min="14336" max="14337" width="15.125" customWidth="1"/>
    <col min="14338" max="14338" width="9.125" customWidth="1"/>
    <col min="14339" max="14339" width="15.5" customWidth="1"/>
    <col min="14340" max="14340" width="11.5" customWidth="1"/>
    <col min="14341" max="14341" width="15.125" customWidth="1"/>
    <col min="14342" max="14342" width="1.625" customWidth="1"/>
    <col min="14591" max="14591" width="1.625" customWidth="1"/>
    <col min="14592" max="14593" width="15.125" customWidth="1"/>
    <col min="14594" max="14594" width="9.125" customWidth="1"/>
    <col min="14595" max="14595" width="15.5" customWidth="1"/>
    <col min="14596" max="14596" width="11.5" customWidth="1"/>
    <col min="14597" max="14597" width="15.125" customWidth="1"/>
    <col min="14598" max="14598" width="1.625" customWidth="1"/>
    <col min="14847" max="14847" width="1.625" customWidth="1"/>
    <col min="14848" max="14849" width="15.125" customWidth="1"/>
    <col min="14850" max="14850" width="9.125" customWidth="1"/>
    <col min="14851" max="14851" width="15.5" customWidth="1"/>
    <col min="14852" max="14852" width="11.5" customWidth="1"/>
    <col min="14853" max="14853" width="15.125" customWidth="1"/>
    <col min="14854" max="14854" width="1.625" customWidth="1"/>
    <col min="15103" max="15103" width="1.625" customWidth="1"/>
    <col min="15104" max="15105" width="15.125" customWidth="1"/>
    <col min="15106" max="15106" width="9.125" customWidth="1"/>
    <col min="15107" max="15107" width="15.5" customWidth="1"/>
    <col min="15108" max="15108" width="11.5" customWidth="1"/>
    <col min="15109" max="15109" width="15.125" customWidth="1"/>
    <col min="15110" max="15110" width="1.625" customWidth="1"/>
    <col min="15359" max="15359" width="1.625" customWidth="1"/>
    <col min="15360" max="15361" width="15.125" customWidth="1"/>
    <col min="15362" max="15362" width="9.125" customWidth="1"/>
    <col min="15363" max="15363" width="15.5" customWidth="1"/>
    <col min="15364" max="15364" width="11.5" customWidth="1"/>
    <col min="15365" max="15365" width="15.125" customWidth="1"/>
    <col min="15366" max="15366" width="1.625" customWidth="1"/>
    <col min="15615" max="15615" width="1.625" customWidth="1"/>
    <col min="15616" max="15617" width="15.125" customWidth="1"/>
    <col min="15618" max="15618" width="9.125" customWidth="1"/>
    <col min="15619" max="15619" width="15.5" customWidth="1"/>
    <col min="15620" max="15620" width="11.5" customWidth="1"/>
    <col min="15621" max="15621" width="15.125" customWidth="1"/>
    <col min="15622" max="15622" width="1.625" customWidth="1"/>
    <col min="15871" max="15871" width="1.625" customWidth="1"/>
    <col min="15872" max="15873" width="15.125" customWidth="1"/>
    <col min="15874" max="15874" width="9.125" customWidth="1"/>
    <col min="15875" max="15875" width="15.5" customWidth="1"/>
    <col min="15876" max="15876" width="11.5" customWidth="1"/>
    <col min="15877" max="15877" width="15.125" customWidth="1"/>
    <col min="15878" max="15878" width="1.625" customWidth="1"/>
    <col min="16127" max="16127" width="1.625" customWidth="1"/>
    <col min="16128" max="16129" width="15.125" customWidth="1"/>
    <col min="16130" max="16130" width="9.125" customWidth="1"/>
    <col min="16131" max="16131" width="15.5" customWidth="1"/>
    <col min="16132" max="16132" width="11.5" customWidth="1"/>
    <col min="16133" max="16133" width="15.125" customWidth="1"/>
    <col min="16134" max="16134" width="1.625" customWidth="1"/>
  </cols>
  <sheetData>
    <row r="1" spans="1:15" x14ac:dyDescent="0.15">
      <c r="A1" s="6"/>
      <c r="B1" s="6"/>
      <c r="C1" s="6"/>
      <c r="D1" s="6"/>
      <c r="E1" s="6"/>
      <c r="F1" s="6"/>
      <c r="G1" s="6"/>
      <c r="H1" s="6"/>
    </row>
    <row r="2" spans="1:15" s="25" customFormat="1" ht="33.75" customHeight="1" x14ac:dyDescent="0.15">
      <c r="A2" s="28"/>
      <c r="B2" s="164" t="s">
        <v>239</v>
      </c>
      <c r="C2" s="28"/>
      <c r="D2" s="28"/>
      <c r="E2" s="28"/>
      <c r="F2" s="28"/>
      <c r="G2" s="28"/>
      <c r="K2" s="24"/>
      <c r="L2" s="24"/>
      <c r="M2" s="24"/>
      <c r="N2" s="24"/>
      <c r="O2" s="24"/>
    </row>
    <row r="3" spans="1:15" ht="16.5" customHeight="1" x14ac:dyDescent="0.15">
      <c r="A3" s="6"/>
      <c r="B3" s="462" t="s">
        <v>114</v>
      </c>
      <c r="C3" s="463"/>
      <c r="D3" s="463"/>
      <c r="E3" s="463"/>
      <c r="F3" s="463"/>
      <c r="G3" s="463"/>
      <c r="H3" s="6"/>
    </row>
    <row r="4" spans="1:15" ht="16.5" customHeight="1" x14ac:dyDescent="0.15">
      <c r="A4" s="6"/>
      <c r="B4" s="22"/>
      <c r="C4" s="3"/>
      <c r="D4" s="3"/>
      <c r="E4" s="3"/>
      <c r="F4" s="3"/>
      <c r="G4" s="3"/>
    </row>
    <row r="5" spans="1:15" ht="16.5" customHeight="1" x14ac:dyDescent="0.15">
      <c r="A5" s="6"/>
      <c r="B5" s="464" t="s">
        <v>113</v>
      </c>
      <c r="C5" s="464"/>
      <c r="D5" s="10"/>
      <c r="E5" s="10"/>
      <c r="F5" s="3"/>
      <c r="G5" s="3"/>
      <c r="H5" s="26"/>
    </row>
    <row r="6" spans="1:15" ht="16.5" customHeight="1" x14ac:dyDescent="0.15">
      <c r="A6" s="6"/>
      <c r="B6" s="4"/>
      <c r="C6" s="79" t="e">
        <f>ROUNDDOWN(②必要対策量!D22,2)</f>
        <v>#VALUE!</v>
      </c>
      <c r="D6" s="22" t="s">
        <v>6</v>
      </c>
      <c r="E6" s="468" t="s">
        <v>7</v>
      </c>
      <c r="F6" s="468"/>
      <c r="G6" s="3"/>
      <c r="H6" s="5"/>
    </row>
    <row r="7" spans="1:15" ht="16.5" customHeight="1" x14ac:dyDescent="0.15">
      <c r="A7" s="6"/>
      <c r="B7" s="6"/>
      <c r="C7" s="6"/>
      <c r="D7" s="10"/>
      <c r="E7" s="10"/>
      <c r="F7" s="3"/>
      <c r="G7" s="3"/>
      <c r="H7" s="5"/>
    </row>
    <row r="8" spans="1:15" ht="16.5" customHeight="1" x14ac:dyDescent="0.15">
      <c r="A8" s="6"/>
      <c r="B8" s="462" t="s">
        <v>269</v>
      </c>
      <c r="C8" s="463"/>
      <c r="D8" s="463"/>
      <c r="E8" s="463"/>
      <c r="F8" s="463"/>
      <c r="G8" s="463"/>
      <c r="H8" s="6"/>
    </row>
    <row r="9" spans="1:15" ht="16.5" customHeight="1" x14ac:dyDescent="0.15">
      <c r="A9" s="6"/>
      <c r="B9" s="463"/>
      <c r="C9" s="463"/>
      <c r="D9" s="463"/>
      <c r="E9" s="463"/>
      <c r="F9" s="463"/>
      <c r="G9" s="463"/>
      <c r="H9" s="6"/>
    </row>
    <row r="10" spans="1:15" ht="16.5" customHeight="1" x14ac:dyDescent="0.15">
      <c r="A10" s="6"/>
      <c r="B10" s="6"/>
      <c r="C10" s="6"/>
      <c r="D10" s="6"/>
      <c r="E10" s="6"/>
      <c r="F10" s="6"/>
      <c r="G10" s="6"/>
      <c r="H10" s="6"/>
    </row>
    <row r="11" spans="1:15" ht="16.5" customHeight="1" x14ac:dyDescent="0.15">
      <c r="A11" s="6"/>
      <c r="B11" s="464" t="s">
        <v>192</v>
      </c>
      <c r="C11" s="464"/>
      <c r="D11" s="10"/>
      <c r="E11" s="10"/>
      <c r="F11" s="3"/>
      <c r="G11" s="3"/>
      <c r="H11" s="6"/>
    </row>
    <row r="12" spans="1:15" ht="18.75" customHeight="1" x14ac:dyDescent="0.15">
      <c r="A12" s="6"/>
      <c r="B12" s="6"/>
      <c r="C12" s="96">
        <f>⑤判定!C12</f>
        <v>0</v>
      </c>
      <c r="D12" s="22" t="s">
        <v>6</v>
      </c>
      <c r="E12" s="6"/>
      <c r="F12" s="6"/>
      <c r="G12" s="3"/>
      <c r="H12" s="6"/>
    </row>
    <row r="13" spans="1:15" s="76" customFormat="1" ht="18.75" customHeight="1" x14ac:dyDescent="0.15">
      <c r="A13" s="74"/>
      <c r="B13" s="470" t="s">
        <v>193</v>
      </c>
      <c r="C13" s="470"/>
      <c r="D13" s="470"/>
      <c r="E13" s="470"/>
      <c r="F13" s="470"/>
      <c r="G13" s="470"/>
      <c r="H13" s="74"/>
    </row>
    <row r="14" spans="1:15" s="76" customFormat="1" ht="18.75" customHeight="1" x14ac:dyDescent="0.15">
      <c r="A14" s="74"/>
      <c r="B14" s="77" t="s">
        <v>194</v>
      </c>
      <c r="C14" s="75"/>
      <c r="D14" s="75"/>
      <c r="E14" s="75"/>
      <c r="F14" s="75"/>
      <c r="G14" s="75"/>
      <c r="H14" s="74"/>
    </row>
    <row r="15" spans="1:15" ht="16.5" customHeight="1" x14ac:dyDescent="0.15">
      <c r="A15" s="6"/>
      <c r="B15" s="6"/>
      <c r="C15" s="6"/>
      <c r="D15" s="10"/>
      <c r="E15" s="10"/>
      <c r="F15" s="3"/>
      <c r="G15" s="3"/>
      <c r="H15" s="5"/>
    </row>
    <row r="16" spans="1:15" ht="16.5" customHeight="1" x14ac:dyDescent="0.15">
      <c r="A16" s="6"/>
      <c r="B16" s="462" t="s">
        <v>187</v>
      </c>
      <c r="C16" s="463"/>
      <c r="D16" s="463"/>
      <c r="E16" s="463"/>
      <c r="F16" s="463"/>
      <c r="G16" s="463"/>
      <c r="H16" s="6"/>
    </row>
    <row r="17" spans="1:8" ht="16.5" customHeight="1" x14ac:dyDescent="0.15">
      <c r="A17" s="6"/>
      <c r="B17" s="463"/>
      <c r="C17" s="463"/>
      <c r="D17" s="463"/>
      <c r="E17" s="463"/>
      <c r="F17" s="463"/>
      <c r="G17" s="463"/>
      <c r="H17" s="6"/>
    </row>
    <row r="18" spans="1:8" ht="16.5" customHeight="1" x14ac:dyDescent="0.15">
      <c r="A18" s="6"/>
      <c r="B18" s="6"/>
      <c r="C18" s="6"/>
      <c r="D18" s="6"/>
      <c r="E18" s="6"/>
      <c r="F18" s="6"/>
      <c r="G18" s="6"/>
      <c r="H18" s="6"/>
    </row>
    <row r="19" spans="1:8" ht="16.5" customHeight="1" x14ac:dyDescent="0.15">
      <c r="A19" s="6"/>
      <c r="B19" s="464" t="s">
        <v>8</v>
      </c>
      <c r="C19" s="464"/>
      <c r="D19" s="10"/>
      <c r="E19" s="10"/>
      <c r="F19" s="3"/>
      <c r="G19" s="3"/>
      <c r="H19" s="6"/>
    </row>
    <row r="20" spans="1:8" ht="16.5" customHeight="1" x14ac:dyDescent="0.15">
      <c r="A20" s="6"/>
      <c r="B20" s="22"/>
      <c r="C20" s="8" t="s">
        <v>188</v>
      </c>
      <c r="D20" s="10"/>
      <c r="E20" s="10"/>
      <c r="F20" s="3"/>
      <c r="G20" s="3"/>
      <c r="H20" s="6"/>
    </row>
    <row r="21" spans="1:8" ht="16.5" customHeight="1" x14ac:dyDescent="0.15">
      <c r="A21" s="6"/>
      <c r="B21" s="4" t="s">
        <v>3</v>
      </c>
      <c r="C21" s="8" t="str">
        <f>⑤判定!C21</f>
        <v>　　　　　0.000　　　　　　　+　　　　　　　0.000　　　　　　　+　　　0.000</v>
      </c>
      <c r="D21" s="10"/>
      <c r="E21" s="10"/>
      <c r="F21" s="3"/>
      <c r="G21" s="3"/>
      <c r="H21" s="6"/>
    </row>
    <row r="22" spans="1:8" ht="16.5" customHeight="1" x14ac:dyDescent="0.15">
      <c r="A22" s="6"/>
      <c r="B22" s="4" t="s">
        <v>3</v>
      </c>
      <c r="C22" s="7">
        <f>⑤判定!C22</f>
        <v>0</v>
      </c>
      <c r="D22" s="22" t="s">
        <v>6</v>
      </c>
      <c r="E22" s="6"/>
      <c r="F22" s="6"/>
      <c r="G22" s="3"/>
      <c r="H22" s="6"/>
    </row>
    <row r="23" spans="1:8" ht="16.5" customHeight="1" x14ac:dyDescent="0.15">
      <c r="A23" s="6"/>
      <c r="B23" s="4" t="s">
        <v>3</v>
      </c>
      <c r="C23" s="9">
        <f>ROUNDDOWN(C22,2)</f>
        <v>0</v>
      </c>
      <c r="D23" s="22" t="s">
        <v>6</v>
      </c>
      <c r="E23" s="468" t="s">
        <v>7</v>
      </c>
      <c r="F23" s="468"/>
      <c r="G23" s="3"/>
      <c r="H23" s="6"/>
    </row>
    <row r="24" spans="1:8" ht="16.5" customHeight="1" x14ac:dyDescent="0.15">
      <c r="A24" s="6"/>
      <c r="B24" s="6"/>
      <c r="C24" s="6"/>
      <c r="D24" s="10"/>
      <c r="E24" s="10"/>
      <c r="F24" s="3"/>
      <c r="G24" s="3"/>
      <c r="H24" s="6"/>
    </row>
    <row r="25" spans="1:8" ht="16.5" customHeight="1" x14ac:dyDescent="0.15">
      <c r="A25" s="6"/>
      <c r="B25" s="469" t="s">
        <v>186</v>
      </c>
      <c r="C25" s="469"/>
      <c r="D25" s="469"/>
      <c r="E25" s="469"/>
      <c r="F25" s="469"/>
      <c r="G25" s="469"/>
      <c r="H25" s="6"/>
    </row>
    <row r="26" spans="1:8" ht="16.5" customHeight="1" x14ac:dyDescent="0.15">
      <c r="A26" s="6"/>
      <c r="B26" s="8"/>
      <c r="C26" s="8"/>
      <c r="D26" s="8"/>
      <c r="E26" s="8"/>
      <c r="F26" s="8"/>
      <c r="G26" s="8"/>
      <c r="H26" s="6"/>
    </row>
    <row r="27" spans="1:8" ht="16.5" customHeight="1" x14ac:dyDescent="0.15">
      <c r="A27" s="6"/>
      <c r="B27" s="11" t="s">
        <v>9</v>
      </c>
      <c r="C27" s="465" t="s">
        <v>10</v>
      </c>
      <c r="D27" s="466"/>
      <c r="E27" s="466"/>
      <c r="F27" s="466"/>
      <c r="G27" s="467"/>
      <c r="H27" s="6"/>
    </row>
    <row r="28" spans="1:8" ht="16.5" customHeight="1" x14ac:dyDescent="0.15">
      <c r="A28" s="6"/>
      <c r="B28" s="460" t="e">
        <f>IF(C6&lt;=C23,"適合","不適")</f>
        <v>#VALUE!</v>
      </c>
      <c r="C28" s="12" t="s">
        <v>11</v>
      </c>
      <c r="D28" s="13" t="s">
        <v>12</v>
      </c>
      <c r="E28" s="14" t="s">
        <v>8</v>
      </c>
      <c r="F28" s="12" t="s">
        <v>13</v>
      </c>
      <c r="G28" s="15" t="s">
        <v>14</v>
      </c>
      <c r="H28" s="6"/>
    </row>
    <row r="29" spans="1:8" ht="16.5" customHeight="1" x14ac:dyDescent="0.15">
      <c r="A29" s="6"/>
      <c r="B29" s="461"/>
      <c r="C29" s="16" t="s">
        <v>11</v>
      </c>
      <c r="D29" s="17" t="s">
        <v>15</v>
      </c>
      <c r="E29" s="17" t="s">
        <v>8</v>
      </c>
      <c r="F29" s="16" t="s">
        <v>13</v>
      </c>
      <c r="G29" s="18" t="s">
        <v>16</v>
      </c>
      <c r="H29" s="6"/>
    </row>
    <row r="30" spans="1:8" ht="16.5" customHeight="1" x14ac:dyDescent="0.15">
      <c r="A30" s="6"/>
      <c r="B30" s="23"/>
      <c r="C30" s="4"/>
      <c r="D30" s="23"/>
      <c r="E30" s="4"/>
      <c r="F30" s="23"/>
      <c r="G30" s="23"/>
      <c r="H30" s="6"/>
    </row>
    <row r="31" spans="1:8" ht="16.5" customHeight="1" x14ac:dyDescent="0.15"/>
  </sheetData>
  <sheetProtection algorithmName="SHA-512" hashValue="SFNGFEti4TjtSjUVzfub9Z/mFYlRC1Sb4wOK6JYotysinYLKgHxqDN6rRUYGeCCEQbluq9iC4fKEbK0QakQT9g==" saltValue="5L5OndTsBniqmIdufeb+Og==" spinCount="100000" sheet="1" objects="1" scenarios="1" selectLockedCells="1"/>
  <mergeCells count="12">
    <mergeCell ref="B28:B29"/>
    <mergeCell ref="B3:G3"/>
    <mergeCell ref="B5:C5"/>
    <mergeCell ref="E6:F6"/>
    <mergeCell ref="B8:G9"/>
    <mergeCell ref="B11:C11"/>
    <mergeCell ref="B13:G13"/>
    <mergeCell ref="B16:G17"/>
    <mergeCell ref="B19:C19"/>
    <mergeCell ref="E23:F23"/>
    <mergeCell ref="B25:G25"/>
    <mergeCell ref="C27:G27"/>
  </mergeCells>
  <phoneticPr fontId="13"/>
  <printOptions horizontalCentered="1"/>
  <pageMargins left="0.25" right="0.25" top="0.75" bottom="0.75" header="0.3" footer="0.3"/>
  <pageSetup paperSize="9" scale="115"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54D6E-1EB4-432F-858A-FA7EDA728489}">
  <sheetPr codeName="Sheet10">
    <tabColor rgb="FFFF0000"/>
    <pageSetUpPr fitToPage="1"/>
  </sheetPr>
  <dimension ref="A1:S25"/>
  <sheetViews>
    <sheetView view="pageBreakPreview" topLeftCell="A13" zoomScaleNormal="145" zoomScaleSheetLayoutView="100" workbookViewId="0">
      <selection activeCell="M11" sqref="M11:P11"/>
    </sheetView>
  </sheetViews>
  <sheetFormatPr defaultRowHeight="13.5" x14ac:dyDescent="0.15"/>
  <cols>
    <col min="1" max="1" width="2.375" customWidth="1"/>
    <col min="2" max="3" width="3.5" customWidth="1"/>
    <col min="4" max="4" width="18.375" customWidth="1"/>
    <col min="5" max="16" width="6" customWidth="1"/>
    <col min="17" max="17" width="2" customWidth="1"/>
    <col min="19" max="19" width="0" hidden="1" customWidth="1"/>
  </cols>
  <sheetData>
    <row r="1" spans="1:19" x14ac:dyDescent="0.15">
      <c r="A1" s="6"/>
      <c r="B1" s="6"/>
      <c r="C1" s="6"/>
      <c r="D1" s="6"/>
      <c r="E1" s="6"/>
      <c r="F1" s="6"/>
      <c r="G1" s="6"/>
      <c r="H1" s="6"/>
      <c r="I1" s="6"/>
      <c r="J1" s="6"/>
      <c r="K1" s="6"/>
      <c r="L1" s="6"/>
      <c r="M1" s="6"/>
      <c r="N1" s="6"/>
      <c r="O1" s="6"/>
      <c r="P1" s="6"/>
      <c r="Q1" s="6"/>
    </row>
    <row r="2" spans="1:19" ht="15" customHeight="1" x14ac:dyDescent="0.15">
      <c r="A2" s="6"/>
      <c r="B2" s="164" t="s">
        <v>238</v>
      </c>
      <c r="C2" s="6"/>
      <c r="D2" s="6"/>
      <c r="E2" s="6"/>
      <c r="F2" s="6"/>
      <c r="G2" s="6"/>
      <c r="H2" s="6"/>
      <c r="I2" s="6"/>
      <c r="J2" s="6"/>
      <c r="K2" s="6"/>
      <c r="L2" s="6"/>
      <c r="M2" s="6"/>
      <c r="N2" s="6"/>
      <c r="O2" s="6"/>
      <c r="P2" s="6"/>
      <c r="Q2" s="6"/>
    </row>
    <row r="3" spans="1:19" ht="4.5" customHeight="1" x14ac:dyDescent="0.15">
      <c r="A3" s="6"/>
      <c r="B3" s="6"/>
      <c r="C3" s="6"/>
      <c r="D3" s="6"/>
      <c r="E3" s="6"/>
      <c r="F3" s="6"/>
      <c r="G3" s="6"/>
      <c r="H3" s="6"/>
      <c r="I3" s="6"/>
      <c r="J3" s="6"/>
      <c r="K3" s="6"/>
      <c r="L3" s="6"/>
      <c r="M3" s="6"/>
      <c r="N3" s="6"/>
      <c r="O3" s="6"/>
      <c r="P3" s="6"/>
      <c r="Q3" s="6"/>
    </row>
    <row r="4" spans="1:19" ht="26.25" customHeight="1" x14ac:dyDescent="0.15">
      <c r="A4" s="6"/>
      <c r="B4" s="550" t="s">
        <v>150</v>
      </c>
      <c r="C4" s="510" t="s">
        <v>152</v>
      </c>
      <c r="D4" s="511"/>
      <c r="E4" s="549" t="s">
        <v>309</v>
      </c>
      <c r="F4" s="549"/>
      <c r="G4" s="549"/>
      <c r="H4" s="549"/>
      <c r="I4" s="549"/>
      <c r="J4" s="549"/>
      <c r="K4" s="549"/>
      <c r="L4" s="549"/>
      <c r="M4" s="549"/>
      <c r="N4" s="549"/>
      <c r="O4" s="549"/>
      <c r="P4" s="549"/>
      <c r="Q4" s="6"/>
    </row>
    <row r="5" spans="1:19" ht="26.25" customHeight="1" x14ac:dyDescent="0.15">
      <c r="A5" s="6"/>
      <c r="B5" s="551"/>
      <c r="C5" s="510" t="s">
        <v>153</v>
      </c>
      <c r="D5" s="511"/>
      <c r="E5" s="549" t="s">
        <v>309</v>
      </c>
      <c r="F5" s="549"/>
      <c r="G5" s="549"/>
      <c r="H5" s="549"/>
      <c r="I5" s="549"/>
      <c r="J5" s="549"/>
      <c r="K5" s="549"/>
      <c r="L5" s="549"/>
      <c r="M5" s="549"/>
      <c r="N5" s="549"/>
      <c r="O5" s="549"/>
      <c r="P5" s="549"/>
      <c r="Q5" s="6"/>
    </row>
    <row r="6" spans="1:19" ht="26.25" customHeight="1" x14ac:dyDescent="0.15">
      <c r="A6" s="6"/>
      <c r="B6" s="551"/>
      <c r="C6" s="510" t="s">
        <v>154</v>
      </c>
      <c r="D6" s="511"/>
      <c r="E6" s="549" t="s">
        <v>309</v>
      </c>
      <c r="F6" s="549"/>
      <c r="G6" s="549"/>
      <c r="H6" s="549"/>
      <c r="I6" s="549"/>
      <c r="J6" s="549"/>
      <c r="K6" s="549"/>
      <c r="L6" s="549"/>
      <c r="M6" s="549"/>
      <c r="N6" s="549"/>
      <c r="O6" s="549"/>
      <c r="P6" s="549"/>
      <c r="Q6" s="6"/>
    </row>
    <row r="7" spans="1:19" ht="52.5" customHeight="1" x14ac:dyDescent="0.15">
      <c r="A7" s="6"/>
      <c r="B7" s="551"/>
      <c r="C7" s="558" t="s">
        <v>174</v>
      </c>
      <c r="D7" s="559"/>
      <c r="E7" s="549" t="s">
        <v>266</v>
      </c>
      <c r="F7" s="549"/>
      <c r="G7" s="549"/>
      <c r="H7" s="549"/>
      <c r="I7" s="549"/>
      <c r="J7" s="549"/>
      <c r="K7" s="549"/>
      <c r="L7" s="549"/>
      <c r="M7" s="549"/>
      <c r="N7" s="549"/>
      <c r="O7" s="549"/>
      <c r="P7" s="549"/>
      <c r="Q7" s="6"/>
    </row>
    <row r="8" spans="1:19" ht="52.5" customHeight="1" x14ac:dyDescent="0.15">
      <c r="A8" s="6"/>
      <c r="B8" s="551"/>
      <c r="C8" s="553" t="s">
        <v>175</v>
      </c>
      <c r="D8" s="554"/>
      <c r="E8" s="549" t="s">
        <v>265</v>
      </c>
      <c r="F8" s="549"/>
      <c r="G8" s="549"/>
      <c r="H8" s="549"/>
      <c r="I8" s="549"/>
      <c r="J8" s="549"/>
      <c r="K8" s="549"/>
      <c r="L8" s="549"/>
      <c r="M8" s="549"/>
      <c r="N8" s="549"/>
      <c r="O8" s="549"/>
      <c r="P8" s="549"/>
      <c r="Q8" s="6"/>
    </row>
    <row r="9" spans="1:19" ht="26.25" customHeight="1" x14ac:dyDescent="0.15">
      <c r="A9" s="6"/>
      <c r="B9" s="551"/>
      <c r="C9" s="553" t="s">
        <v>155</v>
      </c>
      <c r="D9" s="554"/>
      <c r="E9" s="538" t="s">
        <v>313</v>
      </c>
      <c r="F9" s="539"/>
      <c r="G9" s="539"/>
      <c r="H9" s="539"/>
      <c r="I9" s="539"/>
      <c r="J9" s="539"/>
      <c r="K9" s="539"/>
      <c r="L9" s="539"/>
      <c r="M9" s="539"/>
      <c r="N9" s="539"/>
      <c r="O9" s="539"/>
      <c r="P9" s="540"/>
      <c r="Q9" s="6"/>
    </row>
    <row r="10" spans="1:19" ht="37.5" customHeight="1" x14ac:dyDescent="0.15">
      <c r="A10" s="6"/>
      <c r="B10" s="551"/>
      <c r="C10" s="560" t="s">
        <v>156</v>
      </c>
      <c r="D10" s="561"/>
      <c r="E10" s="546" t="s">
        <v>234</v>
      </c>
      <c r="F10" s="548"/>
      <c r="G10" s="546" t="s">
        <v>233</v>
      </c>
      <c r="H10" s="548"/>
      <c r="I10" s="546" t="s">
        <v>232</v>
      </c>
      <c r="J10" s="548"/>
      <c r="K10" s="546" t="s">
        <v>231</v>
      </c>
      <c r="L10" s="548"/>
      <c r="M10" s="546" t="s">
        <v>230</v>
      </c>
      <c r="N10" s="547"/>
      <c r="O10" s="547"/>
      <c r="P10" s="548"/>
      <c r="Q10" s="6"/>
    </row>
    <row r="11" spans="1:19" ht="37.5" customHeight="1" x14ac:dyDescent="0.15">
      <c r="A11" s="6"/>
      <c r="B11" s="552"/>
      <c r="C11" s="562"/>
      <c r="D11" s="563"/>
      <c r="E11" s="541">
        <f>②必要対策量!G3*10000</f>
        <v>0</v>
      </c>
      <c r="F11" s="542"/>
      <c r="G11" s="541">
        <f>②必要対策量!G4*10000</f>
        <v>0</v>
      </c>
      <c r="H11" s="542"/>
      <c r="I11" s="541">
        <f>②必要対策量!G5*10000</f>
        <v>0</v>
      </c>
      <c r="J11" s="542"/>
      <c r="K11" s="541">
        <f>E11-G11-I11</f>
        <v>0</v>
      </c>
      <c r="L11" s="542"/>
      <c r="M11" s="543" t="str">
        <f>②必要対策量!D22</f>
        <v/>
      </c>
      <c r="N11" s="544"/>
      <c r="O11" s="544"/>
      <c r="P11" s="545"/>
      <c r="Q11" s="6"/>
    </row>
    <row r="12" spans="1:19" ht="26.25" customHeight="1" x14ac:dyDescent="0.15">
      <c r="A12" s="6"/>
      <c r="B12" s="550" t="s">
        <v>151</v>
      </c>
      <c r="C12" s="553" t="s">
        <v>176</v>
      </c>
      <c r="D12" s="554"/>
      <c r="E12" s="532" t="str" cm="1">
        <f t="array" ref="E12">_xlfn.IFS(S12=1,"都市計画法に基づく基準",S12=2,"特定都市河川浸水被害対策法に基づく基準",TRUE,"")</f>
        <v>都市計画法に基づく基準</v>
      </c>
      <c r="F12" s="533"/>
      <c r="G12" s="533"/>
      <c r="H12" s="533"/>
      <c r="I12" s="533"/>
      <c r="J12" s="533"/>
      <c r="K12" s="533"/>
      <c r="L12" s="533"/>
      <c r="M12" s="533"/>
      <c r="N12" s="533"/>
      <c r="O12" s="533"/>
      <c r="P12" s="534"/>
      <c r="Q12" s="6"/>
      <c r="S12" cm="1">
        <f t="array" ref="S12">_xlfn.IFS(②必要対策量!C23="不要",3,②必要対策量!C22="不要",1,②必要対策量!G15&gt;=②必要対策量!C18,1,②必要対策量!G15&lt;②必要対策量!C18,2,TRUE,"")</f>
        <v>1</v>
      </c>
    </row>
    <row r="13" spans="1:19" ht="26.25" customHeight="1" x14ac:dyDescent="0.15">
      <c r="A13" s="6"/>
      <c r="B13" s="551"/>
      <c r="C13" s="553" t="s">
        <v>177</v>
      </c>
      <c r="D13" s="554"/>
      <c r="E13" s="532" t="str" cm="1">
        <f t="array" ref="E13">_xlfn.IFS(S13=1,"都市計画法に基づく基準",S13=2,"特定都市河川浸水被害対策法に基づく基準",TRUE,"")</f>
        <v>都市計画法に基づく基準</v>
      </c>
      <c r="F13" s="533"/>
      <c r="G13" s="533"/>
      <c r="H13" s="533"/>
      <c r="I13" s="533"/>
      <c r="J13" s="533"/>
      <c r="K13" s="533"/>
      <c r="L13" s="533"/>
      <c r="M13" s="533"/>
      <c r="N13" s="533"/>
      <c r="O13" s="533"/>
      <c r="P13" s="534"/>
      <c r="Q13" s="6"/>
      <c r="S13" cm="1">
        <f t="array" ref="S13">_xlfn.IFS(②必要対策量!C23="不要",3,②必要対策量!C22="不要",1,②必要対策量!G14&gt;=②必要対策量!C13,2,②必要対策量!G14&lt;②必要対策量!C13,1,TRUE,"")</f>
        <v>1</v>
      </c>
    </row>
    <row r="14" spans="1:19" ht="26.25" customHeight="1" x14ac:dyDescent="0.15">
      <c r="A14" s="6"/>
      <c r="B14" s="551"/>
      <c r="C14" s="550" t="s">
        <v>157</v>
      </c>
      <c r="D14" s="95" t="s">
        <v>159</v>
      </c>
      <c r="E14" s="532" t="s">
        <v>311</v>
      </c>
      <c r="F14" s="533"/>
      <c r="G14" s="533"/>
      <c r="H14" s="533"/>
      <c r="I14" s="533"/>
      <c r="J14" s="533"/>
      <c r="K14" s="533"/>
      <c r="L14" s="533"/>
      <c r="M14" s="533"/>
      <c r="N14" s="533"/>
      <c r="O14" s="533"/>
      <c r="P14" s="534"/>
      <c r="Q14" s="6"/>
    </row>
    <row r="15" spans="1:19" ht="26.25" customHeight="1" x14ac:dyDescent="0.15">
      <c r="A15" s="6"/>
      <c r="B15" s="551"/>
      <c r="C15" s="551"/>
      <c r="D15" s="95" t="s">
        <v>160</v>
      </c>
      <c r="E15" s="506">
        <f>④貯留施設!F16</f>
        <v>0</v>
      </c>
      <c r="F15" s="507"/>
      <c r="G15" s="507"/>
      <c r="H15" s="507"/>
      <c r="I15" s="507"/>
      <c r="J15" s="507"/>
      <c r="K15" s="507"/>
      <c r="L15" s="508"/>
      <c r="M15" s="510" t="s">
        <v>171</v>
      </c>
      <c r="N15" s="511"/>
      <c r="O15" s="509">
        <f>④貯留施設!C14</f>
        <v>0</v>
      </c>
      <c r="P15" s="509"/>
      <c r="Q15" s="6"/>
    </row>
    <row r="16" spans="1:19" ht="26.25" customHeight="1" x14ac:dyDescent="0.15">
      <c r="A16" s="6"/>
      <c r="B16" s="551"/>
      <c r="C16" s="551"/>
      <c r="D16" s="555" t="s">
        <v>161</v>
      </c>
      <c r="E16" s="510" t="s">
        <v>168</v>
      </c>
      <c r="F16" s="511"/>
      <c r="G16" s="532" t="s">
        <v>179</v>
      </c>
      <c r="H16" s="533"/>
      <c r="I16" s="533"/>
      <c r="J16" s="533"/>
      <c r="K16" s="533"/>
      <c r="L16" s="534"/>
      <c r="M16" s="512" t="s">
        <v>172</v>
      </c>
      <c r="N16" s="513"/>
      <c r="O16" s="564">
        <f>④貯留施設!C13</f>
        <v>0</v>
      </c>
      <c r="P16" s="565"/>
      <c r="Q16" s="6"/>
    </row>
    <row r="17" spans="1:17" ht="26.25" customHeight="1" x14ac:dyDescent="0.15">
      <c r="A17" s="6"/>
      <c r="B17" s="551"/>
      <c r="C17" s="551"/>
      <c r="D17" s="556"/>
      <c r="E17" s="510" t="s">
        <v>169</v>
      </c>
      <c r="F17" s="511"/>
      <c r="G17" s="532" t="s">
        <v>179</v>
      </c>
      <c r="H17" s="533"/>
      <c r="I17" s="533"/>
      <c r="J17" s="533"/>
      <c r="K17" s="533"/>
      <c r="L17" s="534"/>
      <c r="M17" s="514"/>
      <c r="N17" s="515"/>
      <c r="O17" s="566"/>
      <c r="P17" s="567"/>
      <c r="Q17" s="6"/>
    </row>
    <row r="18" spans="1:17" ht="26.25" customHeight="1" x14ac:dyDescent="0.15">
      <c r="A18" s="6"/>
      <c r="B18" s="551"/>
      <c r="C18" s="551"/>
      <c r="D18" s="95" t="s">
        <v>162</v>
      </c>
      <c r="E18" s="532" t="s">
        <v>310</v>
      </c>
      <c r="F18" s="533"/>
      <c r="G18" s="533"/>
      <c r="H18" s="533"/>
      <c r="I18" s="533"/>
      <c r="J18" s="533"/>
      <c r="K18" s="533"/>
      <c r="L18" s="534"/>
      <c r="M18" s="516"/>
      <c r="N18" s="517"/>
      <c r="O18" s="568"/>
      <c r="P18" s="569"/>
      <c r="Q18" s="6"/>
    </row>
    <row r="19" spans="1:17" ht="26.25" customHeight="1" x14ac:dyDescent="0.15">
      <c r="A19" s="6"/>
      <c r="B19" s="551"/>
      <c r="C19" s="551"/>
      <c r="D19" s="95" t="s">
        <v>163</v>
      </c>
      <c r="E19" s="532" t="s">
        <v>170</v>
      </c>
      <c r="F19" s="533"/>
      <c r="G19" s="533"/>
      <c r="H19" s="533"/>
      <c r="I19" s="534"/>
      <c r="J19" s="532" t="s">
        <v>235</v>
      </c>
      <c r="K19" s="533"/>
      <c r="L19" s="533"/>
      <c r="M19" s="533"/>
      <c r="N19" s="533"/>
      <c r="O19" s="533"/>
      <c r="P19" s="534"/>
      <c r="Q19" s="6"/>
    </row>
    <row r="20" spans="1:17" ht="26.25" customHeight="1" x14ac:dyDescent="0.15">
      <c r="A20" s="6"/>
      <c r="B20" s="551"/>
      <c r="C20" s="551"/>
      <c r="D20" s="555" t="s">
        <v>164</v>
      </c>
      <c r="E20" s="532" t="s">
        <v>312</v>
      </c>
      <c r="F20" s="533"/>
      <c r="G20" s="533"/>
      <c r="H20" s="533"/>
      <c r="I20" s="533"/>
      <c r="J20" s="533"/>
      <c r="K20" s="533"/>
      <c r="L20" s="533"/>
      <c r="M20" s="533"/>
      <c r="N20" s="533"/>
      <c r="O20" s="533"/>
      <c r="P20" s="534"/>
      <c r="Q20" s="6"/>
    </row>
    <row r="21" spans="1:17" ht="26.25" customHeight="1" x14ac:dyDescent="0.15">
      <c r="A21" s="6"/>
      <c r="B21" s="551"/>
      <c r="C21" s="551"/>
      <c r="D21" s="557"/>
      <c r="E21" s="516" t="s">
        <v>100</v>
      </c>
      <c r="F21" s="527"/>
      <c r="G21" s="517"/>
      <c r="H21" s="535" t="e">
        <f>②必要対策量!F22</f>
        <v>#VALUE!</v>
      </c>
      <c r="I21" s="536"/>
      <c r="J21" s="536"/>
      <c r="K21" s="536"/>
      <c r="L21" s="536"/>
      <c r="M21" s="536"/>
      <c r="N21" s="536"/>
      <c r="O21" s="536"/>
      <c r="P21" s="537"/>
      <c r="Q21" s="6"/>
    </row>
    <row r="22" spans="1:17" ht="26.25" customHeight="1" x14ac:dyDescent="0.15">
      <c r="A22" s="6"/>
      <c r="B22" s="551"/>
      <c r="C22" s="550" t="s">
        <v>158</v>
      </c>
      <c r="D22" s="95" t="s">
        <v>165</v>
      </c>
      <c r="E22" s="524">
        <f>③浸透施設!C5</f>
        <v>0</v>
      </c>
      <c r="F22" s="525"/>
      <c r="G22" s="525"/>
      <c r="H22" s="525"/>
      <c r="I22" s="525"/>
      <c r="J22" s="525"/>
      <c r="K22" s="525"/>
      <c r="L22" s="526"/>
      <c r="M22" s="512" t="s">
        <v>173</v>
      </c>
      <c r="N22" s="513"/>
      <c r="O22" s="528">
        <v>0.108</v>
      </c>
      <c r="P22" s="529"/>
      <c r="Q22" s="6"/>
    </row>
    <row r="23" spans="1:17" ht="26.25" customHeight="1" x14ac:dyDescent="0.15">
      <c r="A23" s="6"/>
      <c r="B23" s="551"/>
      <c r="C23" s="551"/>
      <c r="D23" s="95" t="s">
        <v>166</v>
      </c>
      <c r="E23" s="521">
        <f>③浸透施設!N5</f>
        <v>0</v>
      </c>
      <c r="F23" s="522"/>
      <c r="G23" s="522"/>
      <c r="H23" s="522"/>
      <c r="I23" s="522"/>
      <c r="J23" s="522"/>
      <c r="K23" s="522"/>
      <c r="L23" s="523"/>
      <c r="M23" s="516"/>
      <c r="N23" s="517"/>
      <c r="O23" s="530"/>
      <c r="P23" s="531"/>
      <c r="Q23" s="6"/>
    </row>
    <row r="24" spans="1:17" ht="73.5" customHeight="1" x14ac:dyDescent="0.15">
      <c r="A24" s="6"/>
      <c r="B24" s="552"/>
      <c r="C24" s="552"/>
      <c r="D24" s="95" t="s">
        <v>167</v>
      </c>
      <c r="E24" s="518" t="s">
        <v>325</v>
      </c>
      <c r="F24" s="519"/>
      <c r="G24" s="519"/>
      <c r="H24" s="519"/>
      <c r="I24" s="519"/>
      <c r="J24" s="519"/>
      <c r="K24" s="519"/>
      <c r="L24" s="519"/>
      <c r="M24" s="519"/>
      <c r="N24" s="519"/>
      <c r="O24" s="519"/>
      <c r="P24" s="520"/>
      <c r="Q24" s="6"/>
    </row>
    <row r="25" spans="1:17" x14ac:dyDescent="0.15">
      <c r="A25" s="6"/>
      <c r="B25" s="6"/>
      <c r="C25" s="6"/>
      <c r="D25" s="6"/>
      <c r="E25" s="6"/>
      <c r="F25" s="6"/>
      <c r="G25" s="6"/>
      <c r="H25" s="6"/>
      <c r="I25" s="6"/>
      <c r="J25" s="6"/>
      <c r="K25" s="6"/>
      <c r="L25" s="6"/>
      <c r="M25" s="6"/>
      <c r="N25" s="6"/>
      <c r="O25" s="6"/>
      <c r="P25" s="6"/>
      <c r="Q25" s="6"/>
    </row>
  </sheetData>
  <mergeCells count="54">
    <mergeCell ref="G16:L16"/>
    <mergeCell ref="E17:F17"/>
    <mergeCell ref="G17:L17"/>
    <mergeCell ref="O16:P18"/>
    <mergeCell ref="C22:C24"/>
    <mergeCell ref="B4:B11"/>
    <mergeCell ref="B12:B24"/>
    <mergeCell ref="C9:D9"/>
    <mergeCell ref="D16:D17"/>
    <mergeCell ref="D20:D21"/>
    <mergeCell ref="C4:D4"/>
    <mergeCell ref="C5:D5"/>
    <mergeCell ref="C6:D6"/>
    <mergeCell ref="C7:D7"/>
    <mergeCell ref="C8:D8"/>
    <mergeCell ref="C14:C21"/>
    <mergeCell ref="C13:D13"/>
    <mergeCell ref="C12:D12"/>
    <mergeCell ref="C10:D11"/>
    <mergeCell ref="E4:P4"/>
    <mergeCell ref="E5:P5"/>
    <mergeCell ref="E6:P6"/>
    <mergeCell ref="E7:P7"/>
    <mergeCell ref="E8:P8"/>
    <mergeCell ref="E9:P9"/>
    <mergeCell ref="E14:P14"/>
    <mergeCell ref="E11:F11"/>
    <mergeCell ref="G11:H11"/>
    <mergeCell ref="I11:J11"/>
    <mergeCell ref="K11:L11"/>
    <mergeCell ref="M11:P11"/>
    <mergeCell ref="M10:P10"/>
    <mergeCell ref="E13:P13"/>
    <mergeCell ref="E12:P12"/>
    <mergeCell ref="E10:F10"/>
    <mergeCell ref="K10:L10"/>
    <mergeCell ref="I10:J10"/>
    <mergeCell ref="G10:H10"/>
    <mergeCell ref="E15:L15"/>
    <mergeCell ref="O15:P15"/>
    <mergeCell ref="M15:N15"/>
    <mergeCell ref="M16:N18"/>
    <mergeCell ref="E24:P24"/>
    <mergeCell ref="E23:L23"/>
    <mergeCell ref="E22:L22"/>
    <mergeCell ref="E21:G21"/>
    <mergeCell ref="O22:P23"/>
    <mergeCell ref="M22:N23"/>
    <mergeCell ref="E20:P20"/>
    <mergeCell ref="H21:P21"/>
    <mergeCell ref="J19:P19"/>
    <mergeCell ref="E19:I19"/>
    <mergeCell ref="E18:L18"/>
    <mergeCell ref="E16:F16"/>
  </mergeCells>
  <phoneticPr fontId="13"/>
  <pageMargins left="0.25" right="0.25" top="0.75" bottom="0.75" header="0.3" footer="0.3"/>
  <pageSetup paperSize="9" scale="9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46CE-4777-46FD-BBC8-F5E6146DCD32}">
  <sheetPr codeName="Sheet2">
    <tabColor rgb="FF92D050"/>
  </sheetPr>
  <dimension ref="A1"/>
  <sheetViews>
    <sheetView view="pageBreakPreview" topLeftCell="A103" zoomScale="85" zoomScaleNormal="55" zoomScaleSheetLayoutView="85" workbookViewId="0">
      <selection activeCell="W128" sqref="W128"/>
    </sheetView>
  </sheetViews>
  <sheetFormatPr defaultRowHeight="13.5" x14ac:dyDescent="0.15"/>
  <sheetData/>
  <sheetProtection algorithmName="SHA-512" hashValue="HM5GSumeYZllMadcCJplBg7SDdBq/8w1x01paxcnjHW7YZs/NltxYS7MVXqhLX+iOXBmC7a+Jn+msHZ0DlU/xQ==" saltValue="aAulboaBdPy5exxFO5uysg==" spinCount="100000" sheet="1" objects="1" scenarios="1"/>
  <phoneticPr fontId="13"/>
  <pageMargins left="0.7" right="0.7" top="0.75" bottom="0.75" header="0.3" footer="0.3"/>
  <pageSetup paperSize="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4D365-FDD5-4209-B8C6-51AA3D5F13F2}">
  <sheetPr codeName="Sheet3">
    <tabColor rgb="FFFFFF00"/>
    <pageSetUpPr fitToPage="1"/>
  </sheetPr>
  <dimension ref="A1:AF52"/>
  <sheetViews>
    <sheetView view="pageBreakPreview" zoomScale="55" zoomScaleNormal="115" zoomScaleSheetLayoutView="55" workbookViewId="0">
      <selection activeCell="L22" sqref="L22"/>
    </sheetView>
  </sheetViews>
  <sheetFormatPr defaultRowHeight="13.5" x14ac:dyDescent="0.15"/>
  <cols>
    <col min="1" max="1" width="3.75" customWidth="1"/>
    <col min="2" max="2" width="5.5" customWidth="1"/>
    <col min="3" max="25" width="8.25" customWidth="1"/>
    <col min="28" max="28" width="4.875" customWidth="1"/>
    <col min="30" max="30" width="30.125" hidden="1" customWidth="1"/>
    <col min="31" max="32" width="0" hidden="1" customWidth="1"/>
  </cols>
  <sheetData>
    <row r="1" spans="1:32" x14ac:dyDescent="0.15">
      <c r="A1" s="6"/>
      <c r="B1" s="6"/>
      <c r="C1" s="6"/>
      <c r="D1" s="6"/>
      <c r="E1" s="6"/>
      <c r="F1" s="6"/>
      <c r="G1" s="6"/>
      <c r="H1" s="6"/>
      <c r="I1" s="6"/>
      <c r="J1" s="6"/>
      <c r="K1" s="6"/>
      <c r="L1" s="6"/>
      <c r="M1" s="6"/>
      <c r="N1" s="6"/>
      <c r="O1" s="6"/>
      <c r="P1" s="6"/>
      <c r="Q1" s="6"/>
      <c r="R1" s="6"/>
      <c r="S1" s="6"/>
      <c r="T1" s="6"/>
      <c r="U1" s="6"/>
      <c r="V1" s="6"/>
      <c r="W1" s="6"/>
      <c r="X1" s="6"/>
      <c r="Y1" s="6"/>
      <c r="Z1" s="6"/>
      <c r="AA1" s="6"/>
      <c r="AB1" s="6"/>
    </row>
    <row r="2" spans="1:32" ht="21" customHeight="1" thickBot="1" x14ac:dyDescent="0.2">
      <c r="A2" s="6"/>
      <c r="B2" s="38" t="s">
        <v>273</v>
      </c>
      <c r="C2" s="27"/>
      <c r="D2" s="27"/>
      <c r="E2" s="27"/>
      <c r="F2" s="27"/>
      <c r="G2" s="32"/>
      <c r="H2" s="32"/>
      <c r="I2" s="32"/>
      <c r="J2" s="32"/>
      <c r="K2" s="32"/>
      <c r="L2" s="32"/>
      <c r="M2" s="32"/>
      <c r="N2" s="32"/>
      <c r="O2" s="32"/>
      <c r="P2" s="32"/>
      <c r="Q2" s="32"/>
      <c r="R2" s="32"/>
      <c r="S2" s="32"/>
      <c r="T2" s="32"/>
      <c r="U2" s="32"/>
      <c r="V2" s="32"/>
      <c r="W2" s="32"/>
      <c r="X2" s="32"/>
      <c r="Y2" s="32"/>
      <c r="Z2" s="32"/>
      <c r="AA2" s="32"/>
      <c r="AB2" s="6"/>
    </row>
    <row r="3" spans="1:32" ht="22.5" customHeight="1" thickBot="1" x14ac:dyDescent="0.2">
      <c r="A3" s="6"/>
      <c r="B3" s="384" t="s">
        <v>69</v>
      </c>
      <c r="C3" s="385"/>
      <c r="D3" s="385"/>
      <c r="E3" s="385"/>
      <c r="F3" s="385"/>
      <c r="G3" s="386"/>
      <c r="H3" s="386"/>
      <c r="I3" s="386"/>
      <c r="J3" s="386"/>
      <c r="K3" s="386"/>
      <c r="L3" s="386"/>
      <c r="M3" s="386"/>
      <c r="N3" s="386"/>
      <c r="O3" s="386"/>
      <c r="P3" s="386"/>
      <c r="Q3" s="386"/>
      <c r="R3" s="386"/>
      <c r="S3" s="386"/>
      <c r="T3" s="386"/>
      <c r="U3" s="386"/>
      <c r="V3" s="386"/>
      <c r="W3" s="386"/>
      <c r="X3" s="386"/>
      <c r="Y3" s="387"/>
      <c r="Z3" s="365" t="s">
        <v>204</v>
      </c>
      <c r="AA3" s="363" t="s">
        <v>200</v>
      </c>
      <c r="AB3" s="6"/>
    </row>
    <row r="4" spans="1:32" ht="13.5" customHeight="1" x14ac:dyDescent="0.15">
      <c r="A4" s="6"/>
      <c r="B4" s="388" t="s">
        <v>45</v>
      </c>
      <c r="C4" s="356" t="s">
        <v>228</v>
      </c>
      <c r="D4" s="357"/>
      <c r="E4" s="357"/>
      <c r="F4" s="357"/>
      <c r="G4" s="350" t="s">
        <v>205</v>
      </c>
      <c r="H4" s="351"/>
      <c r="I4" s="351"/>
      <c r="J4" s="351"/>
      <c r="K4" s="351"/>
      <c r="L4" s="351"/>
      <c r="M4" s="351"/>
      <c r="N4" s="351"/>
      <c r="O4" s="351"/>
      <c r="P4" s="351"/>
      <c r="Q4" s="351"/>
      <c r="R4" s="351"/>
      <c r="S4" s="351"/>
      <c r="T4" s="351"/>
      <c r="U4" s="351"/>
      <c r="V4" s="351"/>
      <c r="W4" s="351"/>
      <c r="X4" s="351"/>
      <c r="Y4" s="352"/>
      <c r="Z4" s="366"/>
      <c r="AA4" s="364"/>
      <c r="AB4" s="6"/>
    </row>
    <row r="5" spans="1:32" x14ac:dyDescent="0.15">
      <c r="A5" s="6"/>
      <c r="B5" s="389"/>
      <c r="C5" s="358"/>
      <c r="D5" s="359"/>
      <c r="E5" s="359"/>
      <c r="F5" s="359"/>
      <c r="G5" s="353"/>
      <c r="H5" s="354"/>
      <c r="I5" s="354"/>
      <c r="J5" s="354"/>
      <c r="K5" s="354"/>
      <c r="L5" s="354"/>
      <c r="M5" s="354"/>
      <c r="N5" s="354"/>
      <c r="O5" s="354"/>
      <c r="P5" s="354"/>
      <c r="Q5" s="354"/>
      <c r="R5" s="354"/>
      <c r="S5" s="354"/>
      <c r="T5" s="354"/>
      <c r="U5" s="354"/>
      <c r="V5" s="354"/>
      <c r="W5" s="354"/>
      <c r="X5" s="354"/>
      <c r="Y5" s="355"/>
      <c r="Z5" s="366"/>
      <c r="AA5" s="364"/>
      <c r="AB5" s="6"/>
    </row>
    <row r="6" spans="1:32" ht="13.5" customHeight="1" x14ac:dyDescent="0.15">
      <c r="A6" s="6"/>
      <c r="B6" s="389"/>
      <c r="C6" s="336" t="s">
        <v>70</v>
      </c>
      <c r="D6" s="336" t="s">
        <v>71</v>
      </c>
      <c r="E6" s="336" t="s">
        <v>72</v>
      </c>
      <c r="F6" s="339" t="s">
        <v>73</v>
      </c>
      <c r="G6" s="390" t="s">
        <v>46</v>
      </c>
      <c r="H6" s="344"/>
      <c r="I6" s="344"/>
      <c r="J6" s="344"/>
      <c r="K6" s="344"/>
      <c r="L6" s="344"/>
      <c r="M6" s="344"/>
      <c r="N6" s="344"/>
      <c r="O6" s="344"/>
      <c r="P6" s="344"/>
      <c r="Q6" s="344"/>
      <c r="R6" s="344" t="s">
        <v>58</v>
      </c>
      <c r="S6" s="344"/>
      <c r="T6" s="342" t="s">
        <v>61</v>
      </c>
      <c r="U6" s="342"/>
      <c r="V6" s="342"/>
      <c r="W6" s="344" t="s">
        <v>62</v>
      </c>
      <c r="X6" s="344"/>
      <c r="Y6" s="345"/>
      <c r="Z6" s="366"/>
      <c r="AA6" s="364"/>
      <c r="AB6" s="6"/>
    </row>
    <row r="7" spans="1:32" x14ac:dyDescent="0.15">
      <c r="A7" s="6"/>
      <c r="B7" s="389"/>
      <c r="C7" s="337"/>
      <c r="D7" s="337"/>
      <c r="E7" s="337"/>
      <c r="F7" s="340"/>
      <c r="G7" s="391"/>
      <c r="H7" s="346"/>
      <c r="I7" s="346"/>
      <c r="J7" s="346"/>
      <c r="K7" s="346"/>
      <c r="L7" s="346"/>
      <c r="M7" s="346"/>
      <c r="N7" s="346"/>
      <c r="O7" s="346"/>
      <c r="P7" s="346"/>
      <c r="Q7" s="346"/>
      <c r="R7" s="346"/>
      <c r="S7" s="346"/>
      <c r="T7" s="343"/>
      <c r="U7" s="343"/>
      <c r="V7" s="343"/>
      <c r="W7" s="346"/>
      <c r="X7" s="346"/>
      <c r="Y7" s="347"/>
      <c r="Z7" s="366"/>
      <c r="AA7" s="364"/>
      <c r="AB7" s="6"/>
    </row>
    <row r="8" spans="1:32" ht="33" customHeight="1" x14ac:dyDescent="0.15">
      <c r="A8" s="6"/>
      <c r="B8" s="389"/>
      <c r="C8" s="337"/>
      <c r="D8" s="337"/>
      <c r="E8" s="337"/>
      <c r="F8" s="340"/>
      <c r="G8" s="360" t="s">
        <v>47</v>
      </c>
      <c r="H8" s="349" t="s">
        <v>48</v>
      </c>
      <c r="I8" s="349" t="s">
        <v>49</v>
      </c>
      <c r="J8" s="349" t="s">
        <v>50</v>
      </c>
      <c r="K8" s="349" t="s">
        <v>51</v>
      </c>
      <c r="L8" s="349" t="s">
        <v>52</v>
      </c>
      <c r="M8" s="349" t="s">
        <v>53</v>
      </c>
      <c r="N8" s="349" t="s">
        <v>54</v>
      </c>
      <c r="O8" s="349" t="s">
        <v>55</v>
      </c>
      <c r="P8" s="349" t="s">
        <v>56</v>
      </c>
      <c r="Q8" s="349" t="s">
        <v>57</v>
      </c>
      <c r="R8" s="349" t="s">
        <v>59</v>
      </c>
      <c r="S8" s="349" t="s">
        <v>60</v>
      </c>
      <c r="T8" s="349" t="s">
        <v>63</v>
      </c>
      <c r="U8" s="349" t="s">
        <v>64</v>
      </c>
      <c r="V8" s="349" t="s">
        <v>65</v>
      </c>
      <c r="W8" s="349" t="s">
        <v>66</v>
      </c>
      <c r="X8" s="349" t="s">
        <v>67</v>
      </c>
      <c r="Y8" s="348" t="s">
        <v>68</v>
      </c>
      <c r="Z8" s="366"/>
      <c r="AA8" s="364"/>
      <c r="AB8" s="6"/>
    </row>
    <row r="9" spans="1:32" ht="33" customHeight="1" x14ac:dyDescent="0.15">
      <c r="A9" s="6"/>
      <c r="B9" s="389"/>
      <c r="C9" s="337"/>
      <c r="D9" s="337"/>
      <c r="E9" s="337"/>
      <c r="F9" s="340"/>
      <c r="G9" s="360"/>
      <c r="H9" s="349"/>
      <c r="I9" s="349"/>
      <c r="J9" s="349"/>
      <c r="K9" s="349"/>
      <c r="L9" s="349"/>
      <c r="M9" s="349"/>
      <c r="N9" s="349"/>
      <c r="O9" s="349"/>
      <c r="P9" s="349"/>
      <c r="Q9" s="349"/>
      <c r="R9" s="349"/>
      <c r="S9" s="349"/>
      <c r="T9" s="349"/>
      <c r="U9" s="349"/>
      <c r="V9" s="349"/>
      <c r="W9" s="349"/>
      <c r="X9" s="349"/>
      <c r="Y9" s="348"/>
      <c r="Z9" s="366"/>
      <c r="AA9" s="364"/>
      <c r="AB9" s="6"/>
    </row>
    <row r="10" spans="1:32" ht="33" customHeight="1" x14ac:dyDescent="0.15">
      <c r="A10" s="6"/>
      <c r="B10" s="389"/>
      <c r="C10" s="337"/>
      <c r="D10" s="337"/>
      <c r="E10" s="337"/>
      <c r="F10" s="340"/>
      <c r="G10" s="360"/>
      <c r="H10" s="349"/>
      <c r="I10" s="349"/>
      <c r="J10" s="349"/>
      <c r="K10" s="349"/>
      <c r="L10" s="349"/>
      <c r="M10" s="349"/>
      <c r="N10" s="349"/>
      <c r="O10" s="349"/>
      <c r="P10" s="349"/>
      <c r="Q10" s="349"/>
      <c r="R10" s="349"/>
      <c r="S10" s="349"/>
      <c r="T10" s="349"/>
      <c r="U10" s="349"/>
      <c r="V10" s="349"/>
      <c r="W10" s="349"/>
      <c r="X10" s="349"/>
      <c r="Y10" s="348"/>
      <c r="Z10" s="366"/>
      <c r="AA10" s="364"/>
      <c r="AB10" s="6"/>
    </row>
    <row r="11" spans="1:32" ht="33" customHeight="1" x14ac:dyDescent="0.15">
      <c r="A11" s="6"/>
      <c r="B11" s="389"/>
      <c r="C11" s="337"/>
      <c r="D11" s="337"/>
      <c r="E11" s="337"/>
      <c r="F11" s="340"/>
      <c r="G11" s="360"/>
      <c r="H11" s="349"/>
      <c r="I11" s="349"/>
      <c r="J11" s="349"/>
      <c r="K11" s="349"/>
      <c r="L11" s="349"/>
      <c r="M11" s="349"/>
      <c r="N11" s="349"/>
      <c r="O11" s="349"/>
      <c r="P11" s="349"/>
      <c r="Q11" s="349"/>
      <c r="R11" s="349"/>
      <c r="S11" s="349"/>
      <c r="T11" s="349"/>
      <c r="U11" s="349"/>
      <c r="V11" s="349"/>
      <c r="W11" s="349"/>
      <c r="X11" s="349"/>
      <c r="Y11" s="348"/>
      <c r="Z11" s="366"/>
      <c r="AA11" s="364"/>
      <c r="AB11" s="6"/>
      <c r="AD11" t="s">
        <v>201</v>
      </c>
    </row>
    <row r="12" spans="1:32" ht="33" customHeight="1" x14ac:dyDescent="0.15">
      <c r="A12" s="6"/>
      <c r="B12" s="389"/>
      <c r="C12" s="337"/>
      <c r="D12" s="337"/>
      <c r="E12" s="337"/>
      <c r="F12" s="340"/>
      <c r="G12" s="360"/>
      <c r="H12" s="349"/>
      <c r="I12" s="349"/>
      <c r="J12" s="349"/>
      <c r="K12" s="349"/>
      <c r="L12" s="349"/>
      <c r="M12" s="349"/>
      <c r="N12" s="349"/>
      <c r="O12" s="349"/>
      <c r="P12" s="349"/>
      <c r="Q12" s="349"/>
      <c r="R12" s="349"/>
      <c r="S12" s="349"/>
      <c r="T12" s="349"/>
      <c r="U12" s="349"/>
      <c r="V12" s="349"/>
      <c r="W12" s="349"/>
      <c r="X12" s="349"/>
      <c r="Y12" s="348"/>
      <c r="Z12" s="366"/>
      <c r="AA12" s="364"/>
      <c r="AB12" s="6"/>
      <c r="AD12" t="s">
        <v>203</v>
      </c>
    </row>
    <row r="13" spans="1:32" ht="33" customHeight="1" x14ac:dyDescent="0.15">
      <c r="A13" s="6"/>
      <c r="B13" s="389"/>
      <c r="C13" s="337"/>
      <c r="D13" s="337"/>
      <c r="E13" s="337"/>
      <c r="F13" s="340"/>
      <c r="G13" s="360"/>
      <c r="H13" s="349"/>
      <c r="I13" s="349"/>
      <c r="J13" s="349"/>
      <c r="K13" s="349"/>
      <c r="L13" s="349"/>
      <c r="M13" s="349"/>
      <c r="N13" s="349"/>
      <c r="O13" s="349"/>
      <c r="P13" s="349"/>
      <c r="Q13" s="349"/>
      <c r="R13" s="349"/>
      <c r="S13" s="349"/>
      <c r="T13" s="349"/>
      <c r="U13" s="349"/>
      <c r="V13" s="349"/>
      <c r="W13" s="349"/>
      <c r="X13" s="349"/>
      <c r="Y13" s="348"/>
      <c r="Z13" s="366"/>
      <c r="AA13" s="364"/>
      <c r="AB13" s="6"/>
    </row>
    <row r="14" spans="1:32" ht="33" customHeight="1" x14ac:dyDescent="0.15">
      <c r="A14" s="6"/>
      <c r="B14" s="389"/>
      <c r="C14" s="338"/>
      <c r="D14" s="338"/>
      <c r="E14" s="338"/>
      <c r="F14" s="341"/>
      <c r="G14" s="360"/>
      <c r="H14" s="349"/>
      <c r="I14" s="349"/>
      <c r="J14" s="349"/>
      <c r="K14" s="349"/>
      <c r="L14" s="349"/>
      <c r="M14" s="349"/>
      <c r="N14" s="349"/>
      <c r="O14" s="349"/>
      <c r="P14" s="349"/>
      <c r="Q14" s="349"/>
      <c r="R14" s="349"/>
      <c r="S14" s="349"/>
      <c r="T14" s="349"/>
      <c r="U14" s="349"/>
      <c r="V14" s="349"/>
      <c r="W14" s="349"/>
      <c r="X14" s="349"/>
      <c r="Y14" s="348"/>
      <c r="Z14" s="366"/>
      <c r="AA14" s="364"/>
      <c r="AB14" s="6"/>
    </row>
    <row r="15" spans="1:32" x14ac:dyDescent="0.15">
      <c r="A15" s="6"/>
      <c r="B15" s="33" t="s">
        <v>33</v>
      </c>
      <c r="C15" s="185"/>
      <c r="D15" s="185"/>
      <c r="E15" s="185"/>
      <c r="F15" s="186"/>
      <c r="G15" s="187"/>
      <c r="H15" s="188"/>
      <c r="I15" s="188"/>
      <c r="J15" s="188"/>
      <c r="K15" s="188"/>
      <c r="L15" s="188"/>
      <c r="M15" s="188"/>
      <c r="N15" s="188"/>
      <c r="O15" s="188"/>
      <c r="P15" s="188"/>
      <c r="Q15" s="188"/>
      <c r="R15" s="188"/>
      <c r="S15" s="188"/>
      <c r="T15" s="188"/>
      <c r="U15" s="188"/>
      <c r="V15" s="188"/>
      <c r="W15" s="188"/>
      <c r="X15" s="188"/>
      <c r="Y15" s="189"/>
      <c r="Z15" s="190" t="s">
        <v>202</v>
      </c>
      <c r="AA15" s="191" t="s">
        <v>202</v>
      </c>
      <c r="AB15" s="6"/>
      <c r="AD15">
        <f>SUM(C15:Y15)</f>
        <v>0</v>
      </c>
      <c r="AF15" cm="1">
        <f t="array" ref="AF15">_xlfn.IFS(AND(Z15="しない",AA15="しない"),1,Z15="該当する",2,AA15="該当する",3,AND(Z15="該当する",AA15="該当する"),4,TRUE,5)</f>
        <v>1</v>
      </c>
    </row>
    <row r="16" spans="1:32" x14ac:dyDescent="0.15">
      <c r="A16" s="6"/>
      <c r="B16" s="33" t="s">
        <v>34</v>
      </c>
      <c r="C16" s="185"/>
      <c r="D16" s="185"/>
      <c r="E16" s="185"/>
      <c r="F16" s="186"/>
      <c r="G16" s="187"/>
      <c r="H16" s="188"/>
      <c r="I16" s="188"/>
      <c r="J16" s="188"/>
      <c r="K16" s="188"/>
      <c r="L16" s="188"/>
      <c r="M16" s="188"/>
      <c r="N16" s="188"/>
      <c r="O16" s="188"/>
      <c r="P16" s="188"/>
      <c r="Q16" s="188"/>
      <c r="R16" s="188"/>
      <c r="S16" s="188"/>
      <c r="T16" s="188"/>
      <c r="U16" s="188"/>
      <c r="V16" s="188"/>
      <c r="W16" s="188"/>
      <c r="X16" s="188"/>
      <c r="Y16" s="189"/>
      <c r="Z16" s="190" t="s">
        <v>202</v>
      </c>
      <c r="AA16" s="191" t="s">
        <v>202</v>
      </c>
      <c r="AB16" s="6"/>
      <c r="AD16">
        <f t="shared" ref="AD16:AD24" si="0">SUM(C16:Y16)</f>
        <v>0</v>
      </c>
      <c r="AF16" cm="1">
        <f t="array" ref="AF16">_xlfn.IFS(AND(Z16="しない",AA16="しない"),1,Z16="該当する",2,AA16="該当する",3,AND(Z16="該当する",AA16="該当する"),4,TRUE,5)</f>
        <v>1</v>
      </c>
    </row>
    <row r="17" spans="1:32" x14ac:dyDescent="0.15">
      <c r="A17" s="6"/>
      <c r="B17" s="33" t="s">
        <v>35</v>
      </c>
      <c r="C17" s="185"/>
      <c r="D17" s="185"/>
      <c r="E17" s="185"/>
      <c r="F17" s="186"/>
      <c r="G17" s="187"/>
      <c r="H17" s="188"/>
      <c r="I17" s="188"/>
      <c r="J17" s="188"/>
      <c r="K17" s="188"/>
      <c r="L17" s="188"/>
      <c r="M17" s="188"/>
      <c r="N17" s="188"/>
      <c r="O17" s="188"/>
      <c r="P17" s="188"/>
      <c r="Q17" s="188"/>
      <c r="R17" s="188"/>
      <c r="S17" s="188"/>
      <c r="T17" s="188"/>
      <c r="U17" s="188"/>
      <c r="V17" s="188"/>
      <c r="W17" s="188"/>
      <c r="X17" s="188"/>
      <c r="Y17" s="189"/>
      <c r="Z17" s="190" t="s">
        <v>202</v>
      </c>
      <c r="AA17" s="191" t="s">
        <v>202</v>
      </c>
      <c r="AB17" s="6"/>
      <c r="AD17">
        <f t="shared" si="0"/>
        <v>0</v>
      </c>
      <c r="AF17" cm="1">
        <f t="array" ref="AF17">_xlfn.IFS(AND(Z17="しない",AA17="しない"),1,Z17="該当する",2,AA17="該当する",3,AND(Z17="該当する",AA17="該当する"),4,TRUE,5)</f>
        <v>1</v>
      </c>
    </row>
    <row r="18" spans="1:32" x14ac:dyDescent="0.15">
      <c r="A18" s="6"/>
      <c r="B18" s="33" t="s">
        <v>36</v>
      </c>
      <c r="C18" s="185"/>
      <c r="D18" s="185"/>
      <c r="E18" s="185"/>
      <c r="F18" s="186"/>
      <c r="G18" s="187"/>
      <c r="H18" s="188"/>
      <c r="I18" s="188"/>
      <c r="J18" s="188"/>
      <c r="K18" s="188"/>
      <c r="L18" s="188"/>
      <c r="M18" s="188"/>
      <c r="N18" s="188"/>
      <c r="O18" s="188"/>
      <c r="P18" s="188"/>
      <c r="Q18" s="188"/>
      <c r="R18" s="188"/>
      <c r="S18" s="188"/>
      <c r="T18" s="188"/>
      <c r="U18" s="188"/>
      <c r="V18" s="188"/>
      <c r="W18" s="188"/>
      <c r="X18" s="188"/>
      <c r="Y18" s="189"/>
      <c r="Z18" s="190" t="s">
        <v>202</v>
      </c>
      <c r="AA18" s="191" t="s">
        <v>202</v>
      </c>
      <c r="AB18" s="6"/>
      <c r="AD18">
        <f t="shared" si="0"/>
        <v>0</v>
      </c>
      <c r="AF18" cm="1">
        <f t="array" ref="AF18">_xlfn.IFS(AND(Z18="しない",AA18="しない"),1,Z18="該当する",2,AA18="該当する",3,AND(Z18="該当する",AA18="該当する"),4,TRUE,5)</f>
        <v>1</v>
      </c>
    </row>
    <row r="19" spans="1:32" x14ac:dyDescent="0.15">
      <c r="A19" s="6"/>
      <c r="B19" s="33" t="s">
        <v>37</v>
      </c>
      <c r="C19" s="185"/>
      <c r="D19" s="185"/>
      <c r="E19" s="185"/>
      <c r="F19" s="186"/>
      <c r="G19" s="187"/>
      <c r="H19" s="188"/>
      <c r="I19" s="188"/>
      <c r="J19" s="188"/>
      <c r="K19" s="188"/>
      <c r="L19" s="188"/>
      <c r="M19" s="188"/>
      <c r="N19" s="188"/>
      <c r="O19" s="188"/>
      <c r="P19" s="188"/>
      <c r="Q19" s="188"/>
      <c r="R19" s="188"/>
      <c r="S19" s="188"/>
      <c r="T19" s="188"/>
      <c r="U19" s="188"/>
      <c r="V19" s="188"/>
      <c r="W19" s="188"/>
      <c r="X19" s="188"/>
      <c r="Y19" s="189"/>
      <c r="Z19" s="190" t="s">
        <v>202</v>
      </c>
      <c r="AA19" s="191" t="s">
        <v>202</v>
      </c>
      <c r="AB19" s="6"/>
      <c r="AD19">
        <f t="shared" si="0"/>
        <v>0</v>
      </c>
      <c r="AF19" cm="1">
        <f t="array" ref="AF19">_xlfn.IFS(AND(Z19="しない",AA19="しない"),1,Z19="該当する",2,AA19="該当する",3,AND(Z19="該当する",AA19="該当する"),4,TRUE,5)</f>
        <v>1</v>
      </c>
    </row>
    <row r="20" spans="1:32" x14ac:dyDescent="0.15">
      <c r="A20" s="6"/>
      <c r="B20" s="33" t="s">
        <v>38</v>
      </c>
      <c r="C20" s="185"/>
      <c r="D20" s="185"/>
      <c r="E20" s="185"/>
      <c r="F20" s="186"/>
      <c r="G20" s="187"/>
      <c r="H20" s="188"/>
      <c r="I20" s="188"/>
      <c r="J20" s="188"/>
      <c r="K20" s="188"/>
      <c r="L20" s="188"/>
      <c r="M20" s="188"/>
      <c r="N20" s="188"/>
      <c r="O20" s="188"/>
      <c r="P20" s="188"/>
      <c r="Q20" s="188"/>
      <c r="R20" s="188"/>
      <c r="S20" s="188"/>
      <c r="T20" s="188"/>
      <c r="U20" s="188"/>
      <c r="V20" s="188"/>
      <c r="W20" s="188"/>
      <c r="X20" s="188"/>
      <c r="Y20" s="189"/>
      <c r="Z20" s="190" t="s">
        <v>202</v>
      </c>
      <c r="AA20" s="191" t="s">
        <v>202</v>
      </c>
      <c r="AB20" s="6"/>
      <c r="AD20">
        <f t="shared" si="0"/>
        <v>0</v>
      </c>
      <c r="AF20" cm="1">
        <f t="array" ref="AF20">_xlfn.IFS(AND(Z20="しない",AA20="しない"),1,Z20="該当する",2,AA20="該当する",3,AND(Z20="該当する",AA20="該当する"),4,TRUE,5)</f>
        <v>1</v>
      </c>
    </row>
    <row r="21" spans="1:32" x14ac:dyDescent="0.15">
      <c r="A21" s="6"/>
      <c r="B21" s="33" t="s">
        <v>39</v>
      </c>
      <c r="C21" s="185"/>
      <c r="D21" s="185"/>
      <c r="E21" s="185"/>
      <c r="F21" s="186"/>
      <c r="G21" s="187"/>
      <c r="H21" s="188"/>
      <c r="I21" s="188"/>
      <c r="J21" s="188"/>
      <c r="K21" s="188"/>
      <c r="L21" s="188"/>
      <c r="M21" s="188"/>
      <c r="N21" s="188"/>
      <c r="O21" s="188"/>
      <c r="P21" s="188"/>
      <c r="Q21" s="188"/>
      <c r="R21" s="188"/>
      <c r="S21" s="188"/>
      <c r="T21" s="188"/>
      <c r="U21" s="188"/>
      <c r="V21" s="188"/>
      <c r="W21" s="188"/>
      <c r="X21" s="188"/>
      <c r="Y21" s="189"/>
      <c r="Z21" s="190" t="s">
        <v>202</v>
      </c>
      <c r="AA21" s="191" t="s">
        <v>202</v>
      </c>
      <c r="AB21" s="6"/>
      <c r="AD21">
        <f t="shared" si="0"/>
        <v>0</v>
      </c>
      <c r="AF21" cm="1">
        <f t="array" ref="AF21">_xlfn.IFS(AND(Z21="しない",AA21="しない"),1,Z21="該当する",2,AA21="該当する",3,AND(Z21="該当する",AA21="該当する"),4,TRUE,5)</f>
        <v>1</v>
      </c>
    </row>
    <row r="22" spans="1:32" x14ac:dyDescent="0.15">
      <c r="A22" s="6"/>
      <c r="B22" s="33" t="s">
        <v>40</v>
      </c>
      <c r="C22" s="185"/>
      <c r="D22" s="185"/>
      <c r="E22" s="185"/>
      <c r="F22" s="186"/>
      <c r="G22" s="187"/>
      <c r="H22" s="188"/>
      <c r="I22" s="188"/>
      <c r="J22" s="188"/>
      <c r="K22" s="188"/>
      <c r="L22" s="188"/>
      <c r="M22" s="188"/>
      <c r="N22" s="188"/>
      <c r="O22" s="188"/>
      <c r="P22" s="188"/>
      <c r="Q22" s="188"/>
      <c r="R22" s="188"/>
      <c r="S22" s="188"/>
      <c r="T22" s="188"/>
      <c r="U22" s="188"/>
      <c r="V22" s="188"/>
      <c r="W22" s="188"/>
      <c r="X22" s="188"/>
      <c r="Y22" s="189"/>
      <c r="Z22" s="190" t="s">
        <v>202</v>
      </c>
      <c r="AA22" s="191" t="s">
        <v>202</v>
      </c>
      <c r="AB22" s="6"/>
      <c r="AD22">
        <f t="shared" si="0"/>
        <v>0</v>
      </c>
      <c r="AF22" cm="1">
        <f t="array" ref="AF22">_xlfn.IFS(AND(Z22="しない",AA22="しない"),1,Z22="該当する",2,AA22="該当する",3,AND(Z22="該当する",AA22="該当する"),4,TRUE,5)</f>
        <v>1</v>
      </c>
    </row>
    <row r="23" spans="1:32" x14ac:dyDescent="0.15">
      <c r="A23" s="6"/>
      <c r="B23" s="33" t="s">
        <v>41</v>
      </c>
      <c r="C23" s="185"/>
      <c r="D23" s="185"/>
      <c r="E23" s="185"/>
      <c r="F23" s="186"/>
      <c r="G23" s="187"/>
      <c r="H23" s="188"/>
      <c r="I23" s="188"/>
      <c r="J23" s="188"/>
      <c r="K23" s="188"/>
      <c r="L23" s="188"/>
      <c r="M23" s="188"/>
      <c r="N23" s="188"/>
      <c r="O23" s="188"/>
      <c r="P23" s="188"/>
      <c r="Q23" s="188"/>
      <c r="R23" s="188"/>
      <c r="S23" s="188"/>
      <c r="T23" s="188"/>
      <c r="U23" s="188"/>
      <c r="V23" s="188"/>
      <c r="W23" s="188"/>
      <c r="X23" s="188"/>
      <c r="Y23" s="189"/>
      <c r="Z23" s="190" t="s">
        <v>202</v>
      </c>
      <c r="AA23" s="191" t="s">
        <v>202</v>
      </c>
      <c r="AB23" s="6"/>
      <c r="AD23">
        <f t="shared" si="0"/>
        <v>0</v>
      </c>
      <c r="AF23" cm="1">
        <f t="array" ref="AF23">_xlfn.IFS(AND(Z23="しない",AA23="しない"),1,Z23="該当する",2,AA23="該当する",3,AND(Z23="該当する",AA23="該当する"),4,TRUE,5)</f>
        <v>1</v>
      </c>
    </row>
    <row r="24" spans="1:32" x14ac:dyDescent="0.15">
      <c r="A24" s="6"/>
      <c r="B24" s="33" t="s">
        <v>42</v>
      </c>
      <c r="C24" s="185"/>
      <c r="D24" s="185"/>
      <c r="E24" s="185"/>
      <c r="F24" s="186"/>
      <c r="G24" s="187"/>
      <c r="H24" s="188"/>
      <c r="I24" s="188"/>
      <c r="J24" s="188"/>
      <c r="K24" s="188"/>
      <c r="L24" s="188"/>
      <c r="M24" s="188"/>
      <c r="N24" s="188"/>
      <c r="O24" s="188"/>
      <c r="P24" s="188"/>
      <c r="Q24" s="188"/>
      <c r="R24" s="188"/>
      <c r="S24" s="188"/>
      <c r="T24" s="188"/>
      <c r="U24" s="188"/>
      <c r="V24" s="188"/>
      <c r="W24" s="188"/>
      <c r="X24" s="188"/>
      <c r="Y24" s="189"/>
      <c r="Z24" s="190" t="s">
        <v>202</v>
      </c>
      <c r="AA24" s="191" t="s">
        <v>202</v>
      </c>
      <c r="AB24" s="6"/>
      <c r="AD24">
        <f t="shared" si="0"/>
        <v>0</v>
      </c>
      <c r="AF24" cm="1">
        <f t="array" ref="AF24">_xlfn.IFS(AND(Z24="しない",AA24="しない"),1,Z24="該当する",2,AA24="該当する",3,AND(Z24="該当する",AA24="該当する"),4,TRUE,5)</f>
        <v>1</v>
      </c>
    </row>
    <row r="25" spans="1:32" x14ac:dyDescent="0.15">
      <c r="A25" s="6"/>
      <c r="B25" s="33" t="s">
        <v>43</v>
      </c>
      <c r="C25" s="193">
        <f t="shared" ref="C25:F25" si="1">SUM(C15:C24)</f>
        <v>0</v>
      </c>
      <c r="D25" s="193">
        <f t="shared" si="1"/>
        <v>0</v>
      </c>
      <c r="E25" s="193">
        <f t="shared" si="1"/>
        <v>0</v>
      </c>
      <c r="F25" s="194">
        <f t="shared" si="1"/>
        <v>0</v>
      </c>
      <c r="G25" s="195">
        <f>SUM(G15:G24)</f>
        <v>0</v>
      </c>
      <c r="H25" s="193">
        <f t="shared" ref="H25" si="2">SUM(H15:H24)</f>
        <v>0</v>
      </c>
      <c r="I25" s="193">
        <f t="shared" ref="I25" si="3">SUM(I15:I24)</f>
        <v>0</v>
      </c>
      <c r="J25" s="193">
        <f t="shared" ref="J25" si="4">SUM(J15:J24)</f>
        <v>0</v>
      </c>
      <c r="K25" s="193">
        <f t="shared" ref="K25" si="5">SUM(K15:K24)</f>
        <v>0</v>
      </c>
      <c r="L25" s="193">
        <f t="shared" ref="L25" si="6">SUM(L15:L24)</f>
        <v>0</v>
      </c>
      <c r="M25" s="193">
        <f t="shared" ref="M25" si="7">SUM(M15:M24)</f>
        <v>0</v>
      </c>
      <c r="N25" s="193">
        <f t="shared" ref="N25" si="8">SUM(N15:N24)</f>
        <v>0</v>
      </c>
      <c r="O25" s="193">
        <f t="shared" ref="O25" si="9">SUM(O15:O24)</f>
        <v>0</v>
      </c>
      <c r="P25" s="193">
        <f t="shared" ref="P25" si="10">SUM(P15:P24)</f>
        <v>0</v>
      </c>
      <c r="Q25" s="193">
        <f t="shared" ref="Q25" si="11">SUM(Q15:Q24)</f>
        <v>0</v>
      </c>
      <c r="R25" s="193">
        <f t="shared" ref="R25" si="12">SUM(R15:R24)</f>
        <v>0</v>
      </c>
      <c r="S25" s="193">
        <f t="shared" ref="S25" si="13">SUM(S15:S24)</f>
        <v>0</v>
      </c>
      <c r="T25" s="193">
        <f t="shared" ref="T25" si="14">SUM(T15:T24)</f>
        <v>0</v>
      </c>
      <c r="U25" s="193">
        <f t="shared" ref="U25" si="15">SUM(U15:U24)</f>
        <v>0</v>
      </c>
      <c r="V25" s="193">
        <f t="shared" ref="V25" si="16">SUM(V15:V24)</f>
        <v>0</v>
      </c>
      <c r="W25" s="193">
        <f t="shared" ref="W25" si="17">SUM(W15:W24)</f>
        <v>0</v>
      </c>
      <c r="X25" s="193">
        <f t="shared" ref="X25" si="18">SUM(X15:X24)</f>
        <v>0</v>
      </c>
      <c r="Y25" s="196">
        <f t="shared" ref="Y25" si="19">SUM(Y15:Y24)</f>
        <v>0</v>
      </c>
      <c r="Z25" s="197">
        <f>IF(Z15="該当する",AD15,0)+IF(Z16="該当する",AD16,0)+IF(Z17="該当する",AD17,0)+IF(Z18="該当する",AD18,0)+IF(Z19="該当する",AD19,0)+IF(Z20="該当する",AD20,0)+IF(Z21="該当する",AD21,0)+IF(Z22="該当する",AD22,0)+IF(Z23="該当する",AD23,0)+IF(Z24="該当する",AD24,0)</f>
        <v>0</v>
      </c>
      <c r="AA25" s="196">
        <f>IF(AA15="該当する",AD15,0)+IF(AA16="該当する",AD16,0)+IF(AA17="該当する",AD17,0)+IF(AA18="該当する",AD18,0)+IF(AA19="該当する",AD19,0)+IF(AA20="該当する",AD20,0)+IF(AA21="該当する",AD21,0)+IF(AA22="該当する",AD22,0)+IF(AA23="該当する",AD23,0)+IF(AA24="該当する",AD24,0)</f>
        <v>0</v>
      </c>
      <c r="AB25" s="6"/>
    </row>
    <row r="26" spans="1:32" ht="14.25" thickBot="1" x14ac:dyDescent="0.2">
      <c r="A26" s="6"/>
      <c r="B26" s="34" t="s">
        <v>44</v>
      </c>
      <c r="C26" s="334">
        <f>SUM(C25:Y25)</f>
        <v>0</v>
      </c>
      <c r="D26" s="335"/>
      <c r="E26" s="335"/>
      <c r="F26" s="335"/>
      <c r="G26" s="335"/>
      <c r="H26" s="335"/>
      <c r="I26" s="335"/>
      <c r="J26" s="335"/>
      <c r="K26" s="335"/>
      <c r="L26" s="335"/>
      <c r="M26" s="335"/>
      <c r="N26" s="335"/>
      <c r="O26" s="335"/>
      <c r="P26" s="335"/>
      <c r="Q26" s="335"/>
      <c r="R26" s="335"/>
      <c r="S26" s="335"/>
      <c r="T26" s="335"/>
      <c r="U26" s="335"/>
      <c r="V26" s="335"/>
      <c r="W26" s="335"/>
      <c r="X26" s="335"/>
      <c r="Y26" s="335"/>
      <c r="Z26" s="367">
        <f>IF(OR(Z15="該当する",AA15="該当する"),AD15,0)+IF(OR(Z16="該当する",AA16="該当する"),AD16,0)+IF(OR(Z17="該当する",AA17="該当する"),AD17,0)+IF(OR(Z18="該当する",AA18="該当する"),AD18,0)+IF(OR(Z19="該当する",AA19="該当する"),AD19,0)+IF(OR(Z20="該当する",AA20="該当する"),AD20,0)+IF(OR(Z21="該当する",AA21="該当する"),AD21,0)+IF(OR(Z22="該当する",AA22="該当する"),AD22,0)+IF(OR(Z23="該当する",AA23="該当する"),AD23,0)+IF(OR(Z24="該当する",AA24="該当する"),AD24,0)</f>
        <v>0</v>
      </c>
      <c r="AA26" s="368"/>
      <c r="AB26" s="6"/>
    </row>
    <row r="27" spans="1:32" ht="14.25" thickBot="1" x14ac:dyDescent="0.2">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row>
    <row r="28" spans="1:32" ht="22.5" customHeight="1" x14ac:dyDescent="0.15">
      <c r="A28" s="6"/>
      <c r="B28" s="6"/>
      <c r="C28" s="331" t="s">
        <v>74</v>
      </c>
      <c r="D28" s="331"/>
      <c r="E28" s="331"/>
      <c r="F28" s="331"/>
      <c r="G28" s="332" t="s">
        <v>92</v>
      </c>
      <c r="H28" s="332"/>
      <c r="I28" s="6"/>
      <c r="J28" s="6"/>
      <c r="K28" s="6"/>
      <c r="L28" s="6"/>
      <c r="M28" s="6"/>
      <c r="N28" s="6"/>
      <c r="O28" s="6"/>
      <c r="P28" s="6"/>
      <c r="Q28" s="6"/>
      <c r="R28" s="6"/>
      <c r="S28" s="6"/>
      <c r="T28" s="6"/>
      <c r="U28" s="6"/>
      <c r="V28" s="378" t="s">
        <v>180</v>
      </c>
      <c r="W28" s="379"/>
      <c r="X28" s="379"/>
      <c r="Y28" s="380"/>
      <c r="Z28" s="6"/>
      <c r="AA28" s="6"/>
      <c r="AB28" s="6"/>
    </row>
    <row r="29" spans="1:32" x14ac:dyDescent="0.15">
      <c r="A29" s="6"/>
      <c r="B29" s="6"/>
      <c r="C29" s="330" t="s">
        <v>52</v>
      </c>
      <c r="D29" s="330"/>
      <c r="E29" s="330"/>
      <c r="F29" s="330"/>
      <c r="G29" s="333"/>
      <c r="H29" s="333"/>
      <c r="I29" s="6"/>
      <c r="J29" s="6"/>
      <c r="K29" s="6"/>
      <c r="L29" s="6"/>
      <c r="M29" s="6"/>
      <c r="N29" s="6"/>
      <c r="O29" s="6"/>
      <c r="P29" s="6"/>
      <c r="Q29" s="6"/>
      <c r="R29" s="6"/>
      <c r="S29" s="6"/>
      <c r="T29" s="6"/>
      <c r="U29" s="6"/>
      <c r="V29" s="381" t="str">
        <f>IF(Y33=0,"OK","NG")</f>
        <v>NG</v>
      </c>
      <c r="W29" s="382"/>
      <c r="X29" s="382"/>
      <c r="Y29" s="383"/>
      <c r="Z29" s="6"/>
      <c r="AA29" s="6"/>
      <c r="AB29" s="6"/>
    </row>
    <row r="30" spans="1:32" ht="14.25" customHeight="1" x14ac:dyDescent="0.15">
      <c r="A30" s="6"/>
      <c r="B30" s="6"/>
      <c r="C30" s="330" t="s">
        <v>54</v>
      </c>
      <c r="D30" s="330"/>
      <c r="E30" s="330"/>
      <c r="F30" s="330"/>
      <c r="G30" s="333"/>
      <c r="H30" s="333"/>
      <c r="I30" s="6"/>
      <c r="J30" s="6"/>
      <c r="K30" s="6"/>
      <c r="L30" s="6"/>
      <c r="M30" s="6"/>
      <c r="N30" s="6"/>
      <c r="O30" s="6"/>
      <c r="P30" s="6"/>
      <c r="Q30" s="6"/>
      <c r="R30" s="6"/>
      <c r="S30" s="6"/>
      <c r="T30" s="6"/>
      <c r="U30" s="6"/>
      <c r="V30" s="369" t="str" cm="1">
        <f t="array" ref="V30">_xlfn.IFS(Y33=1,"面積が未入力です。",Y33=2,"面積が1ha以上のため、「埼玉県の雨水浸透阻害行為許可申請様式計算シート」をお使いください。",Y33=3,"＜加重平均した流出係数（道路）＞が未記載",Y33=4,"＜加重平均した流出係数（鉄道線路）＞が未記載",Y33=5,"＜加重平均した流出係数（飛行場）＞が未記載",TRUE,"")</f>
        <v>面積が未入力です。</v>
      </c>
      <c r="W30" s="370"/>
      <c r="X30" s="370"/>
      <c r="Y30" s="371"/>
      <c r="Z30" s="198"/>
      <c r="AA30" s="198"/>
      <c r="AB30" s="6"/>
    </row>
    <row r="31" spans="1:32" x14ac:dyDescent="0.15">
      <c r="A31" s="6"/>
      <c r="B31" s="6"/>
      <c r="C31" s="330" t="s">
        <v>56</v>
      </c>
      <c r="D31" s="330"/>
      <c r="E31" s="330"/>
      <c r="F31" s="330"/>
      <c r="G31" s="333"/>
      <c r="H31" s="333"/>
      <c r="I31" s="6"/>
      <c r="J31" s="6"/>
      <c r="K31" s="6"/>
      <c r="L31" s="6"/>
      <c r="M31" s="6"/>
      <c r="N31" s="6"/>
      <c r="O31" s="6"/>
      <c r="P31" s="6"/>
      <c r="Q31" s="6"/>
      <c r="R31" s="6"/>
      <c r="S31" s="6"/>
      <c r="T31" s="6"/>
      <c r="U31" s="6"/>
      <c r="V31" s="372"/>
      <c r="W31" s="373"/>
      <c r="X31" s="373"/>
      <c r="Y31" s="374"/>
      <c r="Z31" s="6"/>
      <c r="AA31" s="6"/>
      <c r="AB31" s="6"/>
    </row>
    <row r="32" spans="1:32" ht="12.75" customHeight="1" thickBot="1" x14ac:dyDescent="0.2">
      <c r="A32" s="6"/>
      <c r="B32" s="6"/>
      <c r="C32" s="200" t="s">
        <v>199</v>
      </c>
      <c r="D32" s="6"/>
      <c r="E32" s="6"/>
      <c r="F32" s="6"/>
      <c r="G32" s="6"/>
      <c r="H32" s="6"/>
      <c r="I32" s="6"/>
      <c r="J32" s="6"/>
      <c r="K32" s="6"/>
      <c r="L32" s="6"/>
      <c r="M32" s="6"/>
      <c r="N32" s="6"/>
      <c r="O32" s="6"/>
      <c r="P32" s="6"/>
      <c r="Q32" s="6"/>
      <c r="R32" s="6"/>
      <c r="S32" s="6"/>
      <c r="T32" s="6"/>
      <c r="U32" s="6"/>
      <c r="V32" s="375"/>
      <c r="W32" s="376"/>
      <c r="X32" s="376"/>
      <c r="Y32" s="377"/>
      <c r="Z32" s="199"/>
      <c r="AA32" s="199"/>
      <c r="AB32" s="6"/>
    </row>
    <row r="33" spans="1:32" x14ac:dyDescent="0.15">
      <c r="A33" s="6"/>
      <c r="B33" s="6"/>
      <c r="C33" s="6"/>
      <c r="D33" s="6"/>
      <c r="E33" s="6"/>
      <c r="F33" s="6"/>
      <c r="G33" s="6"/>
      <c r="H33" s="6"/>
      <c r="I33" s="6"/>
      <c r="J33" s="6"/>
      <c r="K33" s="6"/>
      <c r="L33" s="6"/>
      <c r="M33" s="6"/>
      <c r="N33" s="6"/>
      <c r="O33" s="6"/>
      <c r="P33" s="6"/>
      <c r="Q33" s="6"/>
      <c r="R33" s="6"/>
      <c r="S33" s="6"/>
      <c r="T33" s="6"/>
      <c r="U33" s="6"/>
      <c r="V33" s="6"/>
      <c r="W33" s="6"/>
      <c r="X33" s="6"/>
      <c r="Y33" s="201" cm="1">
        <f t="array" ref="Y33">_xlfn.IFS(C26=0,1,C26&gt;=1,2,AND(L25&gt;0,G29=""),3,AND(N25&gt;0,G30=""),4,AND(P25&gt;0,G31=""),5,TRUE,0)</f>
        <v>1</v>
      </c>
      <c r="Z33" s="201"/>
      <c r="AA33" s="201"/>
      <c r="AB33" s="6"/>
    </row>
    <row r="34" spans="1:32" x14ac:dyDescent="0.15">
      <c r="AD34" s="73" t="str" cm="1">
        <f t="array" ref="AD34">_xlfn.IFS(②必要対策量!F18=①対象区域面積!AD35,1,②必要対策量!F18=①対象区域面積!AD36,2,②必要対策量!F18=①対象区域面積!AD37,3,②必要対策量!F18=①対象区域面積!AD38,4,TRUE,"")</f>
        <v/>
      </c>
      <c r="AE34" s="73"/>
    </row>
    <row r="35" spans="1:32" ht="22.5" x14ac:dyDescent="0.15">
      <c r="AD35" s="202" t="s">
        <v>196</v>
      </c>
      <c r="AE35" s="73">
        <v>1</v>
      </c>
      <c r="AF35">
        <v>1</v>
      </c>
    </row>
    <row r="36" spans="1:32" x14ac:dyDescent="0.15">
      <c r="AD36" s="202" t="s">
        <v>198</v>
      </c>
      <c r="AE36" s="73">
        <v>2</v>
      </c>
      <c r="AF36">
        <v>13</v>
      </c>
    </row>
    <row r="37" spans="1:32" x14ac:dyDescent="0.15">
      <c r="AD37" s="202" t="s">
        <v>197</v>
      </c>
      <c r="AE37" s="73">
        <v>3</v>
      </c>
      <c r="AF37">
        <v>12</v>
      </c>
    </row>
    <row r="38" spans="1:32" x14ac:dyDescent="0.15">
      <c r="AD38" s="202" t="s">
        <v>208</v>
      </c>
      <c r="AE38" s="73">
        <v>4</v>
      </c>
      <c r="AF38">
        <v>1234</v>
      </c>
    </row>
    <row r="41" spans="1:32" hidden="1" x14ac:dyDescent="0.15">
      <c r="A41" s="6"/>
      <c r="B41" s="192" t="s">
        <v>33</v>
      </c>
      <c r="C41" s="203" t="str" cm="1">
        <f t="array" ref="C41">IF(C15="","",_xlfn.IFS($AD$34=1,_xlfn.IFS($AF15=1,C15,TRUE,""),$AD$34=2,_xlfn.IFS(OR($AF15=1,$AF15=3),C15,TRUE,""),$AD$34=3,_xlfn.IFS(OR($AF15=1,$AF15=2),C15,TRUE,""),$AD$34=4,C15,TRUE,""))</f>
        <v/>
      </c>
      <c r="D41" s="203" t="str" cm="1">
        <f t="array" ref="D41">IF(D15="","",_xlfn.IFS($AD$34=1,_xlfn.IFS($AF15=1,D15,TRUE,""),$AD$34=2,_xlfn.IFS(OR($AF15=1,$AF15=3),D15,TRUE,""),$AD$34=3,_xlfn.IFS(OR($AF15=1,$AF15=2),D15,TRUE,""),$AD$34=4,D15,TRUE,""))</f>
        <v/>
      </c>
      <c r="E41" s="203" t="str" cm="1">
        <f t="array" ref="E41">IF(E15="","",_xlfn.IFS($AD$34=1,_xlfn.IFS($AF15=1,E15,TRUE,""),$AD$34=2,_xlfn.IFS(OR($AF15=1,$AF15=3),E15,TRUE,""),$AD$34=3,_xlfn.IFS(OR($AF15=1,$AF15=2),E15,TRUE,""),$AD$34=4,E15,TRUE,""))</f>
        <v/>
      </c>
      <c r="F41" s="203" t="str" cm="1">
        <f t="array" ref="F41">IF(F15="","",_xlfn.IFS($AD$34=1,_xlfn.IFS($AF15=1,F15,TRUE,""),$AD$34=2,_xlfn.IFS(OR($AF15=1,$AF15=3),F15,TRUE,""),$AD$34=3,_xlfn.IFS(OR($AF15=1,$AF15=2),F15,TRUE,""),$AD$34=4,F15,TRUE,""))</f>
        <v/>
      </c>
      <c r="G41" s="203" t="str" cm="1">
        <f t="array" ref="G41">IF(G15="","",_xlfn.IFS($AD$34=1,_xlfn.IFS($AF15=1,G15,TRUE,""),$AD$34=2,_xlfn.IFS(OR($AF15=1,$AF15=3),G15,TRUE,""),$AD$34=3,_xlfn.IFS(OR($AF15=1,$AF15=2),G15,TRUE,""),$AD$34=4,G15,TRUE,""))</f>
        <v/>
      </c>
      <c r="H41" s="203" t="str" cm="1">
        <f t="array" ref="H41">IF(H15="","",_xlfn.IFS($AD$34=1,_xlfn.IFS($AF15=1,H15,TRUE,""),$AD$34=2,_xlfn.IFS(OR($AF15=1,$AF15=3),H15,TRUE,""),$AD$34=3,_xlfn.IFS(OR($AF15=1,$AF15=2),H15,TRUE,""),$AD$34=4,H15,TRUE,""))</f>
        <v/>
      </c>
      <c r="I41" s="203" t="str" cm="1">
        <f t="array" ref="I41">IF(I15="","",_xlfn.IFS($AD$34=1,_xlfn.IFS($AF15=1,I15,TRUE,""),$AD$34=2,_xlfn.IFS(OR($AF15=1,$AF15=3),I15,TRUE,""),$AD$34=3,_xlfn.IFS(OR($AF15=1,$AF15=2),I15,TRUE,""),$AD$34=4,I15,TRUE,""))</f>
        <v/>
      </c>
      <c r="J41" s="203" t="str" cm="1">
        <f t="array" ref="J41">IF(J15="","",_xlfn.IFS($AD$34=1,_xlfn.IFS($AF15=1,J15,TRUE,""),$AD$34=2,_xlfn.IFS(OR($AF15=1,$AF15=3),J15,TRUE,""),$AD$34=3,_xlfn.IFS(OR($AF15=1,$AF15=2),J15,TRUE,""),$AD$34=4,J15,TRUE,""))</f>
        <v/>
      </c>
      <c r="K41" s="203" t="str" cm="1">
        <f t="array" ref="K41">IF(K15="","",_xlfn.IFS($AD$34=1,_xlfn.IFS($AF15=1,K15,TRUE,""),$AD$34=2,_xlfn.IFS(OR($AF15=1,$AF15=3),K15,TRUE,""),$AD$34=3,_xlfn.IFS(OR($AF15=1,$AF15=2),K15,TRUE,""),$AD$34=4,K15,TRUE,""))</f>
        <v/>
      </c>
      <c r="L41" s="203" t="str" cm="1">
        <f t="array" ref="L41">IF(L15="","",_xlfn.IFS($AD$34=1,_xlfn.IFS($AF15=1,L15,TRUE,""),$AD$34=2,_xlfn.IFS(OR($AF15=1,$AF15=3),L15,TRUE,""),$AD$34=3,_xlfn.IFS(OR($AF15=1,$AF15=2),L15,TRUE,""),$AD$34=4,L15,TRUE,""))</f>
        <v/>
      </c>
      <c r="M41" s="203" t="str" cm="1">
        <f t="array" ref="M41">IF(M15="","",_xlfn.IFS($AD$34=1,_xlfn.IFS($AF15=1,M15,TRUE,""),$AD$34=2,_xlfn.IFS(OR($AF15=1,$AF15=3),M15,TRUE,""),$AD$34=3,_xlfn.IFS(OR($AF15=1,$AF15=2),M15,TRUE,""),$AD$34=4,M15,TRUE,""))</f>
        <v/>
      </c>
      <c r="N41" s="203" t="str" cm="1">
        <f t="array" ref="N41">IF(N15="","",_xlfn.IFS($AD$34=1,_xlfn.IFS($AF15=1,N15,TRUE,""),$AD$34=2,_xlfn.IFS(OR($AF15=1,$AF15=3),N15,TRUE,""),$AD$34=3,_xlfn.IFS(OR($AF15=1,$AF15=2),N15,TRUE,""),$AD$34=4,N15,TRUE,""))</f>
        <v/>
      </c>
      <c r="O41" s="203" t="str" cm="1">
        <f t="array" ref="O41">IF(O15="","",_xlfn.IFS($AD$34=1,_xlfn.IFS($AF15=1,O15,TRUE,""),$AD$34=2,_xlfn.IFS(OR($AF15=1,$AF15=3),O15,TRUE,""),$AD$34=3,_xlfn.IFS(OR($AF15=1,$AF15=2),O15,TRUE,""),$AD$34=4,O15,TRUE,""))</f>
        <v/>
      </c>
      <c r="P41" s="203" t="str" cm="1">
        <f t="array" ref="P41">IF(P15="","",_xlfn.IFS($AD$34=1,_xlfn.IFS($AF15=1,P15,TRUE,""),$AD$34=2,_xlfn.IFS(OR($AF15=1,$AF15=3),P15,TRUE,""),$AD$34=3,_xlfn.IFS(OR($AF15=1,$AF15=2),P15,TRUE,""),$AD$34=4,P15,TRUE,""))</f>
        <v/>
      </c>
      <c r="Q41" s="203" t="str" cm="1">
        <f t="array" ref="Q41">IF(Q15="","",_xlfn.IFS($AD$34=1,_xlfn.IFS($AF15=1,Q15,TRUE,""),$AD$34=2,_xlfn.IFS(OR($AF15=1,$AF15=3),Q15,TRUE,""),$AD$34=3,_xlfn.IFS(OR($AF15=1,$AF15=2),Q15,TRUE,""),$AD$34=4,Q15,TRUE,""))</f>
        <v/>
      </c>
      <c r="R41" s="203" t="str" cm="1">
        <f t="array" ref="R41">IF(R15="","",_xlfn.IFS($AD$34=1,_xlfn.IFS($AF15=1,R15,TRUE,""),$AD$34=2,_xlfn.IFS(OR($AF15=1,$AF15=3),R15,TRUE,""),$AD$34=3,_xlfn.IFS(OR($AF15=1,$AF15=2),R15,TRUE,""),$AD$34=4,R15,TRUE,""))</f>
        <v/>
      </c>
      <c r="S41" s="203" t="str" cm="1">
        <f t="array" ref="S41">IF(S15="","",_xlfn.IFS($AD$34=1,_xlfn.IFS($AF15=1,S15,TRUE,""),$AD$34=2,_xlfn.IFS(OR($AF15=1,$AF15=3),S15,TRUE,""),$AD$34=3,_xlfn.IFS(OR($AF15=1,$AF15=2),S15,TRUE,""),$AD$34=4,S15,TRUE,""))</f>
        <v/>
      </c>
      <c r="T41" s="203" t="str" cm="1">
        <f t="array" ref="T41">IF(T15="","",_xlfn.IFS($AD$34=1,_xlfn.IFS($AF15=1,T15,TRUE,""),$AD$34=2,_xlfn.IFS(OR($AF15=1,$AF15=3),T15,TRUE,""),$AD$34=3,_xlfn.IFS(OR($AF15=1,$AF15=2),T15,TRUE,""),$AD$34=4,T15,TRUE,""))</f>
        <v/>
      </c>
      <c r="U41" s="203" t="str" cm="1">
        <f t="array" ref="U41">IF(U15="","",_xlfn.IFS($AD$34=1,_xlfn.IFS($AF15=1,U15,TRUE,""),$AD$34=2,_xlfn.IFS(OR($AF15=1,$AF15=3),U15,TRUE,""),$AD$34=3,_xlfn.IFS(OR($AF15=1,$AF15=2),U15,TRUE,""),$AD$34=4,U15,TRUE,""))</f>
        <v/>
      </c>
      <c r="V41" s="203" t="str" cm="1">
        <f t="array" ref="V41">IF(V15="","",_xlfn.IFS($AD$34=1,_xlfn.IFS($AF15=1,V15,TRUE,""),$AD$34=2,_xlfn.IFS(OR($AF15=1,$AF15=3),V15,TRUE,""),$AD$34=3,_xlfn.IFS(OR($AF15=1,$AF15=2),V15,TRUE,""),$AD$34=4,V15,TRUE,""))</f>
        <v/>
      </c>
      <c r="W41" s="203" t="str" cm="1">
        <f t="array" ref="W41">IF(W15="","",_xlfn.IFS($AD$34=1,_xlfn.IFS($AF15=1,W15,TRUE,""),$AD$34=2,_xlfn.IFS(OR($AF15=1,$AF15=3),W15,TRUE,""),$AD$34=3,_xlfn.IFS(OR($AF15=1,$AF15=2),W15,TRUE,""),$AD$34=4,W15,TRUE,""))</f>
        <v/>
      </c>
      <c r="X41" s="203" t="str" cm="1">
        <f t="array" ref="X41">IF(X15="","",_xlfn.IFS($AD$34=1,_xlfn.IFS($AF15=1,X15,TRUE,""),$AD$34=2,_xlfn.IFS(OR($AF15=1,$AF15=3),X15,TRUE,""),$AD$34=3,_xlfn.IFS(OR($AF15=1,$AF15=2),X15,TRUE,""),$AD$34=4,X15,TRUE,""))</f>
        <v/>
      </c>
      <c r="Y41" s="203" t="str" cm="1">
        <f t="array" ref="Y41">IF(Y15="","",_xlfn.IFS($AD$34=1,_xlfn.IFS($AF15=1,Y15,TRUE,""),$AD$34=2,_xlfn.IFS(OR($AF15=1,$AF15=3),Y15,TRUE,""),$AD$34=3,_xlfn.IFS(OR($AF15=1,$AF15=2),Y15,TRUE,""),$AD$34=4,Y15,TRUE,""))</f>
        <v/>
      </c>
      <c r="Z41" s="204"/>
      <c r="AA41" s="204"/>
      <c r="AB41" s="6"/>
    </row>
    <row r="42" spans="1:32" hidden="1" x14ac:dyDescent="0.15">
      <c r="A42" s="6"/>
      <c r="B42" s="192" t="s">
        <v>34</v>
      </c>
      <c r="C42" s="203" t="str" cm="1">
        <f t="array" ref="C42">IF(C16="","",_xlfn.IFS($AD$34=1,_xlfn.IFS($AF16=1,C16,TRUE,""),$AD$34=2,_xlfn.IFS(OR($AF16=1,$AF16=3),C16,TRUE,""),$AD$34=3,_xlfn.IFS(OR($AF16=1,$AF16=2),C16,TRUE,""),$AD$34=4,C16,TRUE,""))</f>
        <v/>
      </c>
      <c r="D42" s="203" t="str" cm="1">
        <f t="array" ref="D42">IF(D16="","",_xlfn.IFS($AD$34=1,_xlfn.IFS($AF16=1,D16,TRUE,""),$AD$34=2,_xlfn.IFS(OR($AF16=1,$AF16=3),D16,TRUE,""),$AD$34=3,_xlfn.IFS(OR($AF16=1,$AF16=2),D16,TRUE,""),$AD$34=4,D16,TRUE,""))</f>
        <v/>
      </c>
      <c r="E42" s="203" t="str" cm="1">
        <f t="array" ref="E42">IF(E16="","",_xlfn.IFS($AD$34=1,_xlfn.IFS($AF16=1,E16,TRUE,""),$AD$34=2,_xlfn.IFS(OR($AF16=1,$AF16=3),E16,TRUE,""),$AD$34=3,_xlfn.IFS(OR($AF16=1,$AF16=2),E16,TRUE,""),$AD$34=4,E16,TRUE,""))</f>
        <v/>
      </c>
      <c r="F42" s="203" t="str" cm="1">
        <f t="array" ref="F42">IF(F16="","",_xlfn.IFS($AD$34=1,_xlfn.IFS($AF16=1,F16,TRUE,""),$AD$34=2,_xlfn.IFS(OR($AF16=1,$AF16=3),F16,TRUE,""),$AD$34=3,_xlfn.IFS(OR($AF16=1,$AF16=2),F16,TRUE,""),$AD$34=4,F16,TRUE,""))</f>
        <v/>
      </c>
      <c r="G42" s="203" t="str" cm="1">
        <f t="array" ref="G42">IF(G16="","",_xlfn.IFS($AD$34=1,_xlfn.IFS($AF16=1,G16,TRUE,""),$AD$34=2,_xlfn.IFS(OR($AF16=1,$AF16=3),G16,TRUE,""),$AD$34=3,_xlfn.IFS(OR($AF16=1,$AF16=2),G16,TRUE,""),$AD$34=4,G16,TRUE,""))</f>
        <v/>
      </c>
      <c r="H42" s="203" t="str" cm="1">
        <f t="array" ref="H42">IF(H16="","",_xlfn.IFS($AD$34=1,_xlfn.IFS($AF16=1,H16,TRUE,""),$AD$34=2,_xlfn.IFS(OR($AF16=1,$AF16=3),H16,TRUE,""),$AD$34=3,_xlfn.IFS(OR($AF16=1,$AF16=2),H16,TRUE,""),$AD$34=4,H16,TRUE,""))</f>
        <v/>
      </c>
      <c r="I42" s="203" t="str" cm="1">
        <f t="array" ref="I42">IF(I16="","",_xlfn.IFS($AD$34=1,_xlfn.IFS($AF16=1,I16,TRUE,""),$AD$34=2,_xlfn.IFS(OR($AF16=1,$AF16=3),I16,TRUE,""),$AD$34=3,_xlfn.IFS(OR($AF16=1,$AF16=2),I16,TRUE,""),$AD$34=4,I16,TRUE,""))</f>
        <v/>
      </c>
      <c r="J42" s="203" t="str" cm="1">
        <f t="array" ref="J42">IF(J16="","",_xlfn.IFS($AD$34=1,_xlfn.IFS($AF16=1,J16,TRUE,""),$AD$34=2,_xlfn.IFS(OR($AF16=1,$AF16=3),J16,TRUE,""),$AD$34=3,_xlfn.IFS(OR($AF16=1,$AF16=2),J16,TRUE,""),$AD$34=4,J16,TRUE,""))</f>
        <v/>
      </c>
      <c r="K42" s="203" t="str" cm="1">
        <f t="array" ref="K42">IF(K16="","",_xlfn.IFS($AD$34=1,_xlfn.IFS($AF16=1,K16,TRUE,""),$AD$34=2,_xlfn.IFS(OR($AF16=1,$AF16=3),K16,TRUE,""),$AD$34=3,_xlfn.IFS(OR($AF16=1,$AF16=2),K16,TRUE,""),$AD$34=4,K16,TRUE,""))</f>
        <v/>
      </c>
      <c r="L42" s="203" t="str" cm="1">
        <f t="array" ref="L42">IF(L16="","",_xlfn.IFS($AD$34=1,_xlfn.IFS($AF16=1,L16,TRUE,""),$AD$34=2,_xlfn.IFS(OR($AF16=1,$AF16=3),L16,TRUE,""),$AD$34=3,_xlfn.IFS(OR($AF16=1,$AF16=2),L16,TRUE,""),$AD$34=4,L16,TRUE,""))</f>
        <v/>
      </c>
      <c r="M42" s="203" t="str" cm="1">
        <f t="array" ref="M42">IF(M16="","",_xlfn.IFS($AD$34=1,_xlfn.IFS($AF16=1,M16,TRUE,""),$AD$34=2,_xlfn.IFS(OR($AF16=1,$AF16=3),M16,TRUE,""),$AD$34=3,_xlfn.IFS(OR($AF16=1,$AF16=2),M16,TRUE,""),$AD$34=4,M16,TRUE,""))</f>
        <v/>
      </c>
      <c r="N42" s="203" t="str" cm="1">
        <f t="array" ref="N42">IF(N16="","",_xlfn.IFS($AD$34=1,_xlfn.IFS($AF16=1,N16,TRUE,""),$AD$34=2,_xlfn.IFS(OR($AF16=1,$AF16=3),N16,TRUE,""),$AD$34=3,_xlfn.IFS(OR($AF16=1,$AF16=2),N16,TRUE,""),$AD$34=4,N16,TRUE,""))</f>
        <v/>
      </c>
      <c r="O42" s="203" t="str" cm="1">
        <f t="array" ref="O42">IF(O16="","",_xlfn.IFS($AD$34=1,_xlfn.IFS($AF16=1,O16,TRUE,""),$AD$34=2,_xlfn.IFS(OR($AF16=1,$AF16=3),O16,TRUE,""),$AD$34=3,_xlfn.IFS(OR($AF16=1,$AF16=2),O16,TRUE,""),$AD$34=4,O16,TRUE,""))</f>
        <v/>
      </c>
      <c r="P42" s="203" t="str" cm="1">
        <f t="array" ref="P42">IF(P16="","",_xlfn.IFS($AD$34=1,_xlfn.IFS($AF16=1,P16,TRUE,""),$AD$34=2,_xlfn.IFS(OR($AF16=1,$AF16=3),P16,TRUE,""),$AD$34=3,_xlfn.IFS(OR($AF16=1,$AF16=2),P16,TRUE,""),$AD$34=4,P16,TRUE,""))</f>
        <v/>
      </c>
      <c r="Q42" s="203" t="str" cm="1">
        <f t="array" ref="Q42">IF(Q16="","",_xlfn.IFS($AD$34=1,_xlfn.IFS($AF16=1,Q16,TRUE,""),$AD$34=2,_xlfn.IFS(OR($AF16=1,$AF16=3),Q16,TRUE,""),$AD$34=3,_xlfn.IFS(OR($AF16=1,$AF16=2),Q16,TRUE,""),$AD$34=4,Q16,TRUE,""))</f>
        <v/>
      </c>
      <c r="R42" s="203" t="str" cm="1">
        <f t="array" ref="R42">IF(R16="","",_xlfn.IFS($AD$34=1,_xlfn.IFS($AF16=1,R16,TRUE,""),$AD$34=2,_xlfn.IFS(OR($AF16=1,$AF16=3),R16,TRUE,""),$AD$34=3,_xlfn.IFS(OR($AF16=1,$AF16=2),R16,TRUE,""),$AD$34=4,R16,TRUE,""))</f>
        <v/>
      </c>
      <c r="S42" s="203" t="str" cm="1">
        <f t="array" ref="S42">IF(S16="","",_xlfn.IFS($AD$34=1,_xlfn.IFS($AF16=1,S16,TRUE,""),$AD$34=2,_xlfn.IFS(OR($AF16=1,$AF16=3),S16,TRUE,""),$AD$34=3,_xlfn.IFS(OR($AF16=1,$AF16=2),S16,TRUE,""),$AD$34=4,S16,TRUE,""))</f>
        <v/>
      </c>
      <c r="T42" s="203" t="str" cm="1">
        <f t="array" ref="T42">IF(T16="","",_xlfn.IFS($AD$34=1,_xlfn.IFS($AF16=1,T16,TRUE,""),$AD$34=2,_xlfn.IFS(OR($AF16=1,$AF16=3),T16,TRUE,""),$AD$34=3,_xlfn.IFS(OR($AF16=1,$AF16=2),T16,TRUE,""),$AD$34=4,T16,TRUE,""))</f>
        <v/>
      </c>
      <c r="U42" s="203" t="str" cm="1">
        <f t="array" ref="U42">IF(U16="","",_xlfn.IFS($AD$34=1,_xlfn.IFS($AF16=1,U16,TRUE,""),$AD$34=2,_xlfn.IFS(OR($AF16=1,$AF16=3),U16,TRUE,""),$AD$34=3,_xlfn.IFS(OR($AF16=1,$AF16=2),U16,TRUE,""),$AD$34=4,U16,TRUE,""))</f>
        <v/>
      </c>
      <c r="V42" s="203" t="str" cm="1">
        <f t="array" ref="V42">IF(V16="","",_xlfn.IFS($AD$34=1,_xlfn.IFS($AF16=1,V16,TRUE,""),$AD$34=2,_xlfn.IFS(OR($AF16=1,$AF16=3),V16,TRUE,""),$AD$34=3,_xlfn.IFS(OR($AF16=1,$AF16=2),V16,TRUE,""),$AD$34=4,V16,TRUE,""))</f>
        <v/>
      </c>
      <c r="W42" s="203" t="str" cm="1">
        <f t="array" ref="W42">IF(W16="","",_xlfn.IFS($AD$34=1,_xlfn.IFS($AF16=1,W16,TRUE,""),$AD$34=2,_xlfn.IFS(OR($AF16=1,$AF16=3),W16,TRUE,""),$AD$34=3,_xlfn.IFS(OR($AF16=1,$AF16=2),W16,TRUE,""),$AD$34=4,W16,TRUE,""))</f>
        <v/>
      </c>
      <c r="X42" s="203" t="str" cm="1">
        <f t="array" ref="X42">IF(X16="","",_xlfn.IFS($AD$34=1,_xlfn.IFS($AF16=1,X16,TRUE,""),$AD$34=2,_xlfn.IFS(OR($AF16=1,$AF16=3),X16,TRUE,""),$AD$34=3,_xlfn.IFS(OR($AF16=1,$AF16=2),X16,TRUE,""),$AD$34=4,X16,TRUE,""))</f>
        <v/>
      </c>
      <c r="Y42" s="203" t="str" cm="1">
        <f t="array" ref="Y42">IF(Y16="","",_xlfn.IFS($AD$34=1,_xlfn.IFS($AF16=1,Y16,TRUE,""),$AD$34=2,_xlfn.IFS(OR($AF16=1,$AF16=3),Y16,TRUE,""),$AD$34=3,_xlfn.IFS(OR($AF16=1,$AF16=2),Y16,TRUE,""),$AD$34=4,Y16,TRUE,""))</f>
        <v/>
      </c>
      <c r="Z42" s="204"/>
      <c r="AA42" s="204"/>
      <c r="AB42" s="6"/>
    </row>
    <row r="43" spans="1:32" hidden="1" x14ac:dyDescent="0.15">
      <c r="A43" s="6"/>
      <c r="B43" s="192" t="s">
        <v>35</v>
      </c>
      <c r="C43" s="203" t="str" cm="1">
        <f t="array" ref="C43">IF(C17="","",_xlfn.IFS($AD$34=1,_xlfn.IFS($AF17=1,C17,TRUE,""),$AD$34=2,_xlfn.IFS(OR($AF17=1,$AF17=3),C17,TRUE,""),$AD$34=3,_xlfn.IFS(OR($AF17=1,$AF17=2),C17,TRUE,""),$AD$34=4,C17,TRUE,""))</f>
        <v/>
      </c>
      <c r="D43" s="203" t="str" cm="1">
        <f t="array" ref="D43">IF(D17="","",_xlfn.IFS($AD$34=1,_xlfn.IFS($AF17=1,D17,TRUE,""),$AD$34=2,_xlfn.IFS(OR($AF17=1,$AF17=3),D17,TRUE,""),$AD$34=3,_xlfn.IFS(OR($AF17=1,$AF17=2),D17,TRUE,""),$AD$34=4,D17,TRUE,""))</f>
        <v/>
      </c>
      <c r="E43" s="203" t="str" cm="1">
        <f t="array" ref="E43">IF(E17="","",_xlfn.IFS($AD$34=1,_xlfn.IFS($AF17=1,E17,TRUE,""),$AD$34=2,_xlfn.IFS(OR($AF17=1,$AF17=3),E17,TRUE,""),$AD$34=3,_xlfn.IFS(OR($AF17=1,$AF17=2),E17,TRUE,""),$AD$34=4,E17,TRUE,""))</f>
        <v/>
      </c>
      <c r="F43" s="203" t="str" cm="1">
        <f t="array" ref="F43">IF(F17="","",_xlfn.IFS($AD$34=1,_xlfn.IFS($AF17=1,F17,TRUE,""),$AD$34=2,_xlfn.IFS(OR($AF17=1,$AF17=3),F17,TRUE,""),$AD$34=3,_xlfn.IFS(OR($AF17=1,$AF17=2),F17,TRUE,""),$AD$34=4,F17,TRUE,""))</f>
        <v/>
      </c>
      <c r="G43" s="203" t="str" cm="1">
        <f t="array" ref="G43">IF(G17="","",_xlfn.IFS($AD$34=1,_xlfn.IFS($AF17=1,G17,TRUE,""),$AD$34=2,_xlfn.IFS(OR($AF17=1,$AF17=3),G17,TRUE,""),$AD$34=3,_xlfn.IFS(OR($AF17=1,$AF17=2),G17,TRUE,""),$AD$34=4,G17,TRUE,""))</f>
        <v/>
      </c>
      <c r="H43" s="203" t="str" cm="1">
        <f t="array" ref="H43">IF(H17="","",_xlfn.IFS($AD$34=1,_xlfn.IFS($AF17=1,H17,TRUE,""),$AD$34=2,_xlfn.IFS(OR($AF17=1,$AF17=3),H17,TRUE,""),$AD$34=3,_xlfn.IFS(OR($AF17=1,$AF17=2),H17,TRUE,""),$AD$34=4,H17,TRUE,""))</f>
        <v/>
      </c>
      <c r="I43" s="203" t="str" cm="1">
        <f t="array" ref="I43">IF(I17="","",_xlfn.IFS($AD$34=1,_xlfn.IFS($AF17=1,I17,TRUE,""),$AD$34=2,_xlfn.IFS(OR($AF17=1,$AF17=3),I17,TRUE,""),$AD$34=3,_xlfn.IFS(OR($AF17=1,$AF17=2),I17,TRUE,""),$AD$34=4,I17,TRUE,""))</f>
        <v/>
      </c>
      <c r="J43" s="203" t="str" cm="1">
        <f t="array" ref="J43">IF(J17="","",_xlfn.IFS($AD$34=1,_xlfn.IFS($AF17=1,J17,TRUE,""),$AD$34=2,_xlfn.IFS(OR($AF17=1,$AF17=3),J17,TRUE,""),$AD$34=3,_xlfn.IFS(OR($AF17=1,$AF17=2),J17,TRUE,""),$AD$34=4,J17,TRUE,""))</f>
        <v/>
      </c>
      <c r="K43" s="203" t="str" cm="1">
        <f t="array" ref="K43">IF(K17="","",_xlfn.IFS($AD$34=1,_xlfn.IFS($AF17=1,K17,TRUE,""),$AD$34=2,_xlfn.IFS(OR($AF17=1,$AF17=3),K17,TRUE,""),$AD$34=3,_xlfn.IFS(OR($AF17=1,$AF17=2),K17,TRUE,""),$AD$34=4,K17,TRUE,""))</f>
        <v/>
      </c>
      <c r="L43" s="203" t="str" cm="1">
        <f t="array" ref="L43">IF(L17="","",_xlfn.IFS($AD$34=1,_xlfn.IFS($AF17=1,L17,TRUE,""),$AD$34=2,_xlfn.IFS(OR($AF17=1,$AF17=3),L17,TRUE,""),$AD$34=3,_xlfn.IFS(OR($AF17=1,$AF17=2),L17,TRUE,""),$AD$34=4,L17,TRUE,""))</f>
        <v/>
      </c>
      <c r="M43" s="203" t="str" cm="1">
        <f t="array" ref="M43">IF(M17="","",_xlfn.IFS($AD$34=1,_xlfn.IFS($AF17=1,M17,TRUE,""),$AD$34=2,_xlfn.IFS(OR($AF17=1,$AF17=3),M17,TRUE,""),$AD$34=3,_xlfn.IFS(OR($AF17=1,$AF17=2),M17,TRUE,""),$AD$34=4,M17,TRUE,""))</f>
        <v/>
      </c>
      <c r="N43" s="203" t="str" cm="1">
        <f t="array" ref="N43">IF(N17="","",_xlfn.IFS($AD$34=1,_xlfn.IFS($AF17=1,N17,TRUE,""),$AD$34=2,_xlfn.IFS(OR($AF17=1,$AF17=3),N17,TRUE,""),$AD$34=3,_xlfn.IFS(OR($AF17=1,$AF17=2),N17,TRUE,""),$AD$34=4,N17,TRUE,""))</f>
        <v/>
      </c>
      <c r="O43" s="203" t="str" cm="1">
        <f t="array" ref="O43">IF(O17="","",_xlfn.IFS($AD$34=1,_xlfn.IFS($AF17=1,O17,TRUE,""),$AD$34=2,_xlfn.IFS(OR($AF17=1,$AF17=3),O17,TRUE,""),$AD$34=3,_xlfn.IFS(OR($AF17=1,$AF17=2),O17,TRUE,""),$AD$34=4,O17,TRUE,""))</f>
        <v/>
      </c>
      <c r="P43" s="203" t="str" cm="1">
        <f t="array" ref="P43">IF(P17="","",_xlfn.IFS($AD$34=1,_xlfn.IFS($AF17=1,P17,TRUE,""),$AD$34=2,_xlfn.IFS(OR($AF17=1,$AF17=3),P17,TRUE,""),$AD$34=3,_xlfn.IFS(OR($AF17=1,$AF17=2),P17,TRUE,""),$AD$34=4,P17,TRUE,""))</f>
        <v/>
      </c>
      <c r="Q43" s="203" t="str" cm="1">
        <f t="array" ref="Q43">IF(Q17="","",_xlfn.IFS($AD$34=1,_xlfn.IFS($AF17=1,Q17,TRUE,""),$AD$34=2,_xlfn.IFS(OR($AF17=1,$AF17=3),Q17,TRUE,""),$AD$34=3,_xlfn.IFS(OR($AF17=1,$AF17=2),Q17,TRUE,""),$AD$34=4,Q17,TRUE,""))</f>
        <v/>
      </c>
      <c r="R43" s="203" t="str" cm="1">
        <f t="array" ref="R43">IF(R17="","",_xlfn.IFS($AD$34=1,_xlfn.IFS($AF17=1,R17,TRUE,""),$AD$34=2,_xlfn.IFS(OR($AF17=1,$AF17=3),R17,TRUE,""),$AD$34=3,_xlfn.IFS(OR($AF17=1,$AF17=2),R17,TRUE,""),$AD$34=4,R17,TRUE,""))</f>
        <v/>
      </c>
      <c r="S43" s="203" t="str" cm="1">
        <f t="array" ref="S43">IF(S17="","",_xlfn.IFS($AD$34=1,_xlfn.IFS($AF17=1,S17,TRUE,""),$AD$34=2,_xlfn.IFS(OR($AF17=1,$AF17=3),S17,TRUE,""),$AD$34=3,_xlfn.IFS(OR($AF17=1,$AF17=2),S17,TRUE,""),$AD$34=4,S17,TRUE,""))</f>
        <v/>
      </c>
      <c r="T43" s="203" t="str" cm="1">
        <f t="array" ref="T43">IF(T17="","",_xlfn.IFS($AD$34=1,_xlfn.IFS($AF17=1,T17,TRUE,""),$AD$34=2,_xlfn.IFS(OR($AF17=1,$AF17=3),T17,TRUE,""),$AD$34=3,_xlfn.IFS(OR($AF17=1,$AF17=2),T17,TRUE,""),$AD$34=4,T17,TRUE,""))</f>
        <v/>
      </c>
      <c r="U43" s="203" t="str" cm="1">
        <f t="array" ref="U43">IF(U17="","",_xlfn.IFS($AD$34=1,_xlfn.IFS($AF17=1,U17,TRUE,""),$AD$34=2,_xlfn.IFS(OR($AF17=1,$AF17=3),U17,TRUE,""),$AD$34=3,_xlfn.IFS(OR($AF17=1,$AF17=2),U17,TRUE,""),$AD$34=4,U17,TRUE,""))</f>
        <v/>
      </c>
      <c r="V43" s="203" t="str" cm="1">
        <f t="array" ref="V43">IF(V17="","",_xlfn.IFS($AD$34=1,_xlfn.IFS($AF17=1,V17,TRUE,""),$AD$34=2,_xlfn.IFS(OR($AF17=1,$AF17=3),V17,TRUE,""),$AD$34=3,_xlfn.IFS(OR($AF17=1,$AF17=2),V17,TRUE,""),$AD$34=4,V17,TRUE,""))</f>
        <v/>
      </c>
      <c r="W43" s="203" t="str" cm="1">
        <f t="array" ref="W43">IF(W17="","",_xlfn.IFS($AD$34=1,_xlfn.IFS($AF17=1,W17,TRUE,""),$AD$34=2,_xlfn.IFS(OR($AF17=1,$AF17=3),W17,TRUE,""),$AD$34=3,_xlfn.IFS(OR($AF17=1,$AF17=2),W17,TRUE,""),$AD$34=4,W17,TRUE,""))</f>
        <v/>
      </c>
      <c r="X43" s="203" t="str" cm="1">
        <f t="array" ref="X43">IF(X17="","",_xlfn.IFS($AD$34=1,_xlfn.IFS($AF17=1,X17,TRUE,""),$AD$34=2,_xlfn.IFS(OR($AF17=1,$AF17=3),X17,TRUE,""),$AD$34=3,_xlfn.IFS(OR($AF17=1,$AF17=2),X17,TRUE,""),$AD$34=4,X17,TRUE,""))</f>
        <v/>
      </c>
      <c r="Y43" s="203" t="str" cm="1">
        <f t="array" ref="Y43">IF(Y17="","",_xlfn.IFS($AD$34=1,_xlfn.IFS($AF17=1,Y17,TRUE,""),$AD$34=2,_xlfn.IFS(OR($AF17=1,$AF17=3),Y17,TRUE,""),$AD$34=3,_xlfn.IFS(OR($AF17=1,$AF17=2),Y17,TRUE,""),$AD$34=4,Y17,TRUE,""))</f>
        <v/>
      </c>
      <c r="Z43" s="204"/>
      <c r="AA43" s="204"/>
      <c r="AB43" s="6"/>
    </row>
    <row r="44" spans="1:32" hidden="1" x14ac:dyDescent="0.15">
      <c r="A44" s="6"/>
      <c r="B44" s="192" t="s">
        <v>36</v>
      </c>
      <c r="C44" s="203" t="str" cm="1">
        <f t="array" ref="C44">IF(C18="","",_xlfn.IFS($AD$34=1,_xlfn.IFS($AF18=1,C18,TRUE,""),$AD$34=2,_xlfn.IFS(OR($AF18=1,$AF18=3),C18,TRUE,""),$AD$34=3,_xlfn.IFS(OR($AF18=1,$AF18=2),C18,TRUE,""),$AD$34=4,C18,TRUE,""))</f>
        <v/>
      </c>
      <c r="D44" s="203" t="str" cm="1">
        <f t="array" ref="D44">IF(D18="","",_xlfn.IFS($AD$34=1,_xlfn.IFS($AF18=1,D18,TRUE,""),$AD$34=2,_xlfn.IFS(OR($AF18=1,$AF18=3),D18,TRUE,""),$AD$34=3,_xlfn.IFS(OR($AF18=1,$AF18=2),D18,TRUE,""),$AD$34=4,D18,TRUE,""))</f>
        <v/>
      </c>
      <c r="E44" s="203" t="str" cm="1">
        <f t="array" ref="E44">IF(E18="","",_xlfn.IFS($AD$34=1,_xlfn.IFS($AF18=1,E18,TRUE,""),$AD$34=2,_xlfn.IFS(OR($AF18=1,$AF18=3),E18,TRUE,""),$AD$34=3,_xlfn.IFS(OR($AF18=1,$AF18=2),E18,TRUE,""),$AD$34=4,E18,TRUE,""))</f>
        <v/>
      </c>
      <c r="F44" s="203" t="str" cm="1">
        <f t="array" ref="F44">IF(F18="","",_xlfn.IFS($AD$34=1,_xlfn.IFS($AF18=1,F18,TRUE,""),$AD$34=2,_xlfn.IFS(OR($AF18=1,$AF18=3),F18,TRUE,""),$AD$34=3,_xlfn.IFS(OR($AF18=1,$AF18=2),F18,TRUE,""),$AD$34=4,F18,TRUE,""))</f>
        <v/>
      </c>
      <c r="G44" s="203" t="str" cm="1">
        <f t="array" ref="G44">IF(G18="","",_xlfn.IFS($AD$34=1,_xlfn.IFS($AF18=1,G18,TRUE,""),$AD$34=2,_xlfn.IFS(OR($AF18=1,$AF18=3),G18,TRUE,""),$AD$34=3,_xlfn.IFS(OR($AF18=1,$AF18=2),G18,TRUE,""),$AD$34=4,G18,TRUE,""))</f>
        <v/>
      </c>
      <c r="H44" s="203" t="str" cm="1">
        <f t="array" ref="H44">IF(H18="","",_xlfn.IFS($AD$34=1,_xlfn.IFS($AF18=1,H18,TRUE,""),$AD$34=2,_xlfn.IFS(OR($AF18=1,$AF18=3),H18,TRUE,""),$AD$34=3,_xlfn.IFS(OR($AF18=1,$AF18=2),H18,TRUE,""),$AD$34=4,H18,TRUE,""))</f>
        <v/>
      </c>
      <c r="I44" s="203" t="str" cm="1">
        <f t="array" ref="I44">IF(I18="","",_xlfn.IFS($AD$34=1,_xlfn.IFS($AF18=1,I18,TRUE,""),$AD$34=2,_xlfn.IFS(OR($AF18=1,$AF18=3),I18,TRUE,""),$AD$34=3,_xlfn.IFS(OR($AF18=1,$AF18=2),I18,TRUE,""),$AD$34=4,I18,TRUE,""))</f>
        <v/>
      </c>
      <c r="J44" s="203" t="str" cm="1">
        <f t="array" ref="J44">IF(J18="","",_xlfn.IFS($AD$34=1,_xlfn.IFS($AF18=1,J18,TRUE,""),$AD$34=2,_xlfn.IFS(OR($AF18=1,$AF18=3),J18,TRUE,""),$AD$34=3,_xlfn.IFS(OR($AF18=1,$AF18=2),J18,TRUE,""),$AD$34=4,J18,TRUE,""))</f>
        <v/>
      </c>
      <c r="K44" s="203" t="str" cm="1">
        <f t="array" ref="K44">IF(K18="","",_xlfn.IFS($AD$34=1,_xlfn.IFS($AF18=1,K18,TRUE,""),$AD$34=2,_xlfn.IFS(OR($AF18=1,$AF18=3),K18,TRUE,""),$AD$34=3,_xlfn.IFS(OR($AF18=1,$AF18=2),K18,TRUE,""),$AD$34=4,K18,TRUE,""))</f>
        <v/>
      </c>
      <c r="L44" s="203" t="str" cm="1">
        <f t="array" ref="L44">IF(L18="","",_xlfn.IFS($AD$34=1,_xlfn.IFS($AF18=1,L18,TRUE,""),$AD$34=2,_xlfn.IFS(OR($AF18=1,$AF18=3),L18,TRUE,""),$AD$34=3,_xlfn.IFS(OR($AF18=1,$AF18=2),L18,TRUE,""),$AD$34=4,L18,TRUE,""))</f>
        <v/>
      </c>
      <c r="M44" s="203" t="str" cm="1">
        <f t="array" ref="M44">IF(M18="","",_xlfn.IFS($AD$34=1,_xlfn.IFS($AF18=1,M18,TRUE,""),$AD$34=2,_xlfn.IFS(OR($AF18=1,$AF18=3),M18,TRUE,""),$AD$34=3,_xlfn.IFS(OR($AF18=1,$AF18=2),M18,TRUE,""),$AD$34=4,M18,TRUE,""))</f>
        <v/>
      </c>
      <c r="N44" s="203" t="str" cm="1">
        <f t="array" ref="N44">IF(N18="","",_xlfn.IFS($AD$34=1,_xlfn.IFS($AF18=1,N18,TRUE,""),$AD$34=2,_xlfn.IFS(OR($AF18=1,$AF18=3),N18,TRUE,""),$AD$34=3,_xlfn.IFS(OR($AF18=1,$AF18=2),N18,TRUE,""),$AD$34=4,N18,TRUE,""))</f>
        <v/>
      </c>
      <c r="O44" s="203" t="str" cm="1">
        <f t="array" ref="O44">IF(O18="","",_xlfn.IFS($AD$34=1,_xlfn.IFS($AF18=1,O18,TRUE,""),$AD$34=2,_xlfn.IFS(OR($AF18=1,$AF18=3),O18,TRUE,""),$AD$34=3,_xlfn.IFS(OR($AF18=1,$AF18=2),O18,TRUE,""),$AD$34=4,O18,TRUE,""))</f>
        <v/>
      </c>
      <c r="P44" s="203" t="str" cm="1">
        <f t="array" ref="P44">IF(P18="","",_xlfn.IFS($AD$34=1,_xlfn.IFS($AF18=1,P18,TRUE,""),$AD$34=2,_xlfn.IFS(OR($AF18=1,$AF18=3),P18,TRUE,""),$AD$34=3,_xlfn.IFS(OR($AF18=1,$AF18=2),P18,TRUE,""),$AD$34=4,P18,TRUE,""))</f>
        <v/>
      </c>
      <c r="Q44" s="203" t="str" cm="1">
        <f t="array" ref="Q44">IF(Q18="","",_xlfn.IFS($AD$34=1,_xlfn.IFS($AF18=1,Q18,TRUE,""),$AD$34=2,_xlfn.IFS(OR($AF18=1,$AF18=3),Q18,TRUE,""),$AD$34=3,_xlfn.IFS(OR($AF18=1,$AF18=2),Q18,TRUE,""),$AD$34=4,Q18,TRUE,""))</f>
        <v/>
      </c>
      <c r="R44" s="203" t="str" cm="1">
        <f t="array" ref="R44">IF(R18="","",_xlfn.IFS($AD$34=1,_xlfn.IFS($AF18=1,R18,TRUE,""),$AD$34=2,_xlfn.IFS(OR($AF18=1,$AF18=3),R18,TRUE,""),$AD$34=3,_xlfn.IFS(OR($AF18=1,$AF18=2),R18,TRUE,""),$AD$34=4,R18,TRUE,""))</f>
        <v/>
      </c>
      <c r="S44" s="203" t="str" cm="1">
        <f t="array" ref="S44">IF(S18="","",_xlfn.IFS($AD$34=1,_xlfn.IFS($AF18=1,S18,TRUE,""),$AD$34=2,_xlfn.IFS(OR($AF18=1,$AF18=3),S18,TRUE,""),$AD$34=3,_xlfn.IFS(OR($AF18=1,$AF18=2),S18,TRUE,""),$AD$34=4,S18,TRUE,""))</f>
        <v/>
      </c>
      <c r="T44" s="203" t="str" cm="1">
        <f t="array" ref="T44">IF(T18="","",_xlfn.IFS($AD$34=1,_xlfn.IFS($AF18=1,T18,TRUE,""),$AD$34=2,_xlfn.IFS(OR($AF18=1,$AF18=3),T18,TRUE,""),$AD$34=3,_xlfn.IFS(OR($AF18=1,$AF18=2),T18,TRUE,""),$AD$34=4,T18,TRUE,""))</f>
        <v/>
      </c>
      <c r="U44" s="203" t="str" cm="1">
        <f t="array" ref="U44">IF(U18="","",_xlfn.IFS($AD$34=1,_xlfn.IFS($AF18=1,U18,TRUE,""),$AD$34=2,_xlfn.IFS(OR($AF18=1,$AF18=3),U18,TRUE,""),$AD$34=3,_xlfn.IFS(OR($AF18=1,$AF18=2),U18,TRUE,""),$AD$34=4,U18,TRUE,""))</f>
        <v/>
      </c>
      <c r="V44" s="203" t="str" cm="1">
        <f t="array" ref="V44">IF(V18="","",_xlfn.IFS($AD$34=1,_xlfn.IFS($AF18=1,V18,TRUE,""),$AD$34=2,_xlfn.IFS(OR($AF18=1,$AF18=3),V18,TRUE,""),$AD$34=3,_xlfn.IFS(OR($AF18=1,$AF18=2),V18,TRUE,""),$AD$34=4,V18,TRUE,""))</f>
        <v/>
      </c>
      <c r="W44" s="203" t="str" cm="1">
        <f t="array" ref="W44">IF(W18="","",_xlfn.IFS($AD$34=1,_xlfn.IFS($AF18=1,W18,TRUE,""),$AD$34=2,_xlfn.IFS(OR($AF18=1,$AF18=3),W18,TRUE,""),$AD$34=3,_xlfn.IFS(OR($AF18=1,$AF18=2),W18,TRUE,""),$AD$34=4,W18,TRUE,""))</f>
        <v/>
      </c>
      <c r="X44" s="203" t="str" cm="1">
        <f t="array" ref="X44">IF(X18="","",_xlfn.IFS($AD$34=1,_xlfn.IFS($AF18=1,X18,TRUE,""),$AD$34=2,_xlfn.IFS(OR($AF18=1,$AF18=3),X18,TRUE,""),$AD$34=3,_xlfn.IFS(OR($AF18=1,$AF18=2),X18,TRUE,""),$AD$34=4,X18,TRUE,""))</f>
        <v/>
      </c>
      <c r="Y44" s="203" t="str" cm="1">
        <f t="array" ref="Y44">IF(Y18="","",_xlfn.IFS($AD$34=1,_xlfn.IFS($AF18=1,Y18,TRUE,""),$AD$34=2,_xlfn.IFS(OR($AF18=1,$AF18=3),Y18,TRUE,""),$AD$34=3,_xlfn.IFS(OR($AF18=1,$AF18=2),Y18,TRUE,""),$AD$34=4,Y18,TRUE,""))</f>
        <v/>
      </c>
      <c r="Z44" s="204"/>
      <c r="AA44" s="204"/>
      <c r="AB44" s="6"/>
    </row>
    <row r="45" spans="1:32" hidden="1" x14ac:dyDescent="0.15">
      <c r="A45" s="6"/>
      <c r="B45" s="192" t="s">
        <v>37</v>
      </c>
      <c r="C45" s="203" t="str" cm="1">
        <f t="array" ref="C45">IF(C19="","",_xlfn.IFS($AD$34=1,_xlfn.IFS($AF19=1,C19,TRUE,""),$AD$34=2,_xlfn.IFS(OR($AF19=1,$AF19=3),C19,TRUE,""),$AD$34=3,_xlfn.IFS(OR($AF19=1,$AF19=2),C19,TRUE,""),$AD$34=4,C19,TRUE,""))</f>
        <v/>
      </c>
      <c r="D45" s="203" t="str" cm="1">
        <f t="array" ref="D45">IF(D19="","",_xlfn.IFS($AD$34=1,_xlfn.IFS($AF19=1,D19,TRUE,""),$AD$34=2,_xlfn.IFS(OR($AF19=1,$AF19=3),D19,TRUE,""),$AD$34=3,_xlfn.IFS(OR($AF19=1,$AF19=2),D19,TRUE,""),$AD$34=4,D19,TRUE,""))</f>
        <v/>
      </c>
      <c r="E45" s="203" t="str" cm="1">
        <f t="array" ref="E45">IF(E19="","",_xlfn.IFS($AD$34=1,_xlfn.IFS($AF19=1,E19,TRUE,""),$AD$34=2,_xlfn.IFS(OR($AF19=1,$AF19=3),E19,TRUE,""),$AD$34=3,_xlfn.IFS(OR($AF19=1,$AF19=2),E19,TRUE,""),$AD$34=4,E19,TRUE,""))</f>
        <v/>
      </c>
      <c r="F45" s="203" t="str" cm="1">
        <f t="array" ref="F45">IF(F19="","",_xlfn.IFS($AD$34=1,_xlfn.IFS($AF19=1,F19,TRUE,""),$AD$34=2,_xlfn.IFS(OR($AF19=1,$AF19=3),F19,TRUE,""),$AD$34=3,_xlfn.IFS(OR($AF19=1,$AF19=2),F19,TRUE,""),$AD$34=4,F19,TRUE,""))</f>
        <v/>
      </c>
      <c r="G45" s="203" t="str" cm="1">
        <f t="array" ref="G45">IF(G19="","",_xlfn.IFS($AD$34=1,_xlfn.IFS($AF19=1,G19,TRUE,""),$AD$34=2,_xlfn.IFS(OR($AF19=1,$AF19=3),G19,TRUE,""),$AD$34=3,_xlfn.IFS(OR($AF19=1,$AF19=2),G19,TRUE,""),$AD$34=4,G19,TRUE,""))</f>
        <v/>
      </c>
      <c r="H45" s="203" t="str" cm="1">
        <f t="array" ref="H45">IF(H19="","",_xlfn.IFS($AD$34=1,_xlfn.IFS($AF19=1,H19,TRUE,""),$AD$34=2,_xlfn.IFS(OR($AF19=1,$AF19=3),H19,TRUE,""),$AD$34=3,_xlfn.IFS(OR($AF19=1,$AF19=2),H19,TRUE,""),$AD$34=4,H19,TRUE,""))</f>
        <v/>
      </c>
      <c r="I45" s="203" t="str" cm="1">
        <f t="array" ref="I45">IF(I19="","",_xlfn.IFS($AD$34=1,_xlfn.IFS($AF19=1,I19,TRUE,""),$AD$34=2,_xlfn.IFS(OR($AF19=1,$AF19=3),I19,TRUE,""),$AD$34=3,_xlfn.IFS(OR($AF19=1,$AF19=2),I19,TRUE,""),$AD$34=4,I19,TRUE,""))</f>
        <v/>
      </c>
      <c r="J45" s="203" t="str" cm="1">
        <f t="array" ref="J45">IF(J19="","",_xlfn.IFS($AD$34=1,_xlfn.IFS($AF19=1,J19,TRUE,""),$AD$34=2,_xlfn.IFS(OR($AF19=1,$AF19=3),J19,TRUE,""),$AD$34=3,_xlfn.IFS(OR($AF19=1,$AF19=2),J19,TRUE,""),$AD$34=4,J19,TRUE,""))</f>
        <v/>
      </c>
      <c r="K45" s="203" t="str" cm="1">
        <f t="array" ref="K45">IF(K19="","",_xlfn.IFS($AD$34=1,_xlfn.IFS($AF19=1,K19,TRUE,""),$AD$34=2,_xlfn.IFS(OR($AF19=1,$AF19=3),K19,TRUE,""),$AD$34=3,_xlfn.IFS(OR($AF19=1,$AF19=2),K19,TRUE,""),$AD$34=4,K19,TRUE,""))</f>
        <v/>
      </c>
      <c r="L45" s="203" t="str" cm="1">
        <f t="array" ref="L45">IF(L19="","",_xlfn.IFS($AD$34=1,_xlfn.IFS($AF19=1,L19,TRUE,""),$AD$34=2,_xlfn.IFS(OR($AF19=1,$AF19=3),L19,TRUE,""),$AD$34=3,_xlfn.IFS(OR($AF19=1,$AF19=2),L19,TRUE,""),$AD$34=4,L19,TRUE,""))</f>
        <v/>
      </c>
      <c r="M45" s="203" t="str" cm="1">
        <f t="array" ref="M45">IF(M19="","",_xlfn.IFS($AD$34=1,_xlfn.IFS($AF19=1,M19,TRUE,""),$AD$34=2,_xlfn.IFS(OR($AF19=1,$AF19=3),M19,TRUE,""),$AD$34=3,_xlfn.IFS(OR($AF19=1,$AF19=2),M19,TRUE,""),$AD$34=4,M19,TRUE,""))</f>
        <v/>
      </c>
      <c r="N45" s="203" t="str" cm="1">
        <f t="array" ref="N45">IF(N19="","",_xlfn.IFS($AD$34=1,_xlfn.IFS($AF19=1,N19,TRUE,""),$AD$34=2,_xlfn.IFS(OR($AF19=1,$AF19=3),N19,TRUE,""),$AD$34=3,_xlfn.IFS(OR($AF19=1,$AF19=2),N19,TRUE,""),$AD$34=4,N19,TRUE,""))</f>
        <v/>
      </c>
      <c r="O45" s="203" t="str" cm="1">
        <f t="array" ref="O45">IF(O19="","",_xlfn.IFS($AD$34=1,_xlfn.IFS($AF19=1,O19,TRUE,""),$AD$34=2,_xlfn.IFS(OR($AF19=1,$AF19=3),O19,TRUE,""),$AD$34=3,_xlfn.IFS(OR($AF19=1,$AF19=2),O19,TRUE,""),$AD$34=4,O19,TRUE,""))</f>
        <v/>
      </c>
      <c r="P45" s="203" t="str" cm="1">
        <f t="array" ref="P45">IF(P19="","",_xlfn.IFS($AD$34=1,_xlfn.IFS($AF19=1,P19,TRUE,""),$AD$34=2,_xlfn.IFS(OR($AF19=1,$AF19=3),P19,TRUE,""),$AD$34=3,_xlfn.IFS(OR($AF19=1,$AF19=2),P19,TRUE,""),$AD$34=4,P19,TRUE,""))</f>
        <v/>
      </c>
      <c r="Q45" s="203" t="str" cm="1">
        <f t="array" ref="Q45">IF(Q19="","",_xlfn.IFS($AD$34=1,_xlfn.IFS($AF19=1,Q19,TRUE,""),$AD$34=2,_xlfn.IFS(OR($AF19=1,$AF19=3),Q19,TRUE,""),$AD$34=3,_xlfn.IFS(OR($AF19=1,$AF19=2),Q19,TRUE,""),$AD$34=4,Q19,TRUE,""))</f>
        <v/>
      </c>
      <c r="R45" s="203" t="str" cm="1">
        <f t="array" ref="R45">IF(R19="","",_xlfn.IFS($AD$34=1,_xlfn.IFS($AF19=1,R19,TRUE,""),$AD$34=2,_xlfn.IFS(OR($AF19=1,$AF19=3),R19,TRUE,""),$AD$34=3,_xlfn.IFS(OR($AF19=1,$AF19=2),R19,TRUE,""),$AD$34=4,R19,TRUE,""))</f>
        <v/>
      </c>
      <c r="S45" s="203" t="str" cm="1">
        <f t="array" ref="S45">IF(S19="","",_xlfn.IFS($AD$34=1,_xlfn.IFS($AF19=1,S19,TRUE,""),$AD$34=2,_xlfn.IFS(OR($AF19=1,$AF19=3),S19,TRUE,""),$AD$34=3,_xlfn.IFS(OR($AF19=1,$AF19=2),S19,TRUE,""),$AD$34=4,S19,TRUE,""))</f>
        <v/>
      </c>
      <c r="T45" s="203" t="str" cm="1">
        <f t="array" ref="T45">IF(T19="","",_xlfn.IFS($AD$34=1,_xlfn.IFS($AF19=1,T19,TRUE,""),$AD$34=2,_xlfn.IFS(OR($AF19=1,$AF19=3),T19,TRUE,""),$AD$34=3,_xlfn.IFS(OR($AF19=1,$AF19=2),T19,TRUE,""),$AD$34=4,T19,TRUE,""))</f>
        <v/>
      </c>
      <c r="U45" s="203" t="str" cm="1">
        <f t="array" ref="U45">IF(U19="","",_xlfn.IFS($AD$34=1,_xlfn.IFS($AF19=1,U19,TRUE,""),$AD$34=2,_xlfn.IFS(OR($AF19=1,$AF19=3),U19,TRUE,""),$AD$34=3,_xlfn.IFS(OR($AF19=1,$AF19=2),U19,TRUE,""),$AD$34=4,U19,TRUE,""))</f>
        <v/>
      </c>
      <c r="V45" s="203" t="str" cm="1">
        <f t="array" ref="V45">IF(V19="","",_xlfn.IFS($AD$34=1,_xlfn.IFS($AF19=1,V19,TRUE,""),$AD$34=2,_xlfn.IFS(OR($AF19=1,$AF19=3),V19,TRUE,""),$AD$34=3,_xlfn.IFS(OR($AF19=1,$AF19=2),V19,TRUE,""),$AD$34=4,V19,TRUE,""))</f>
        <v/>
      </c>
      <c r="W45" s="203" t="str" cm="1">
        <f t="array" ref="W45">IF(W19="","",_xlfn.IFS($AD$34=1,_xlfn.IFS($AF19=1,W19,TRUE,""),$AD$34=2,_xlfn.IFS(OR($AF19=1,$AF19=3),W19,TRUE,""),$AD$34=3,_xlfn.IFS(OR($AF19=1,$AF19=2),W19,TRUE,""),$AD$34=4,W19,TRUE,""))</f>
        <v/>
      </c>
      <c r="X45" s="203" t="str" cm="1">
        <f t="array" ref="X45">IF(X19="","",_xlfn.IFS($AD$34=1,_xlfn.IFS($AF19=1,X19,TRUE,""),$AD$34=2,_xlfn.IFS(OR($AF19=1,$AF19=3),X19,TRUE,""),$AD$34=3,_xlfn.IFS(OR($AF19=1,$AF19=2),X19,TRUE,""),$AD$34=4,X19,TRUE,""))</f>
        <v/>
      </c>
      <c r="Y45" s="203" t="str" cm="1">
        <f t="array" ref="Y45">IF(Y19="","",_xlfn.IFS($AD$34=1,_xlfn.IFS($AF19=1,Y19,TRUE,""),$AD$34=2,_xlfn.IFS(OR($AF19=1,$AF19=3),Y19,TRUE,""),$AD$34=3,_xlfn.IFS(OR($AF19=1,$AF19=2),Y19,TRUE,""),$AD$34=4,Y19,TRUE,""))</f>
        <v/>
      </c>
      <c r="Z45" s="204"/>
      <c r="AA45" s="204"/>
      <c r="AB45" s="6"/>
    </row>
    <row r="46" spans="1:32" hidden="1" x14ac:dyDescent="0.15">
      <c r="A46" s="6"/>
      <c r="B46" s="192" t="s">
        <v>38</v>
      </c>
      <c r="C46" s="203" t="str" cm="1">
        <f t="array" ref="C46">IF(C20="","",_xlfn.IFS($AD$34=1,_xlfn.IFS($AF20=1,C20,TRUE,""),$AD$34=2,_xlfn.IFS(OR($AF20=1,$AF20=3),C20,TRUE,""),$AD$34=3,_xlfn.IFS(OR($AF20=1,$AF20=2),C20,TRUE,""),$AD$34=4,C20,TRUE,""))</f>
        <v/>
      </c>
      <c r="D46" s="203" t="str" cm="1">
        <f t="array" ref="D46">IF(D20="","",_xlfn.IFS($AD$34=1,_xlfn.IFS($AF20=1,D20,TRUE,""),$AD$34=2,_xlfn.IFS(OR($AF20=1,$AF20=3),D20,TRUE,""),$AD$34=3,_xlfn.IFS(OR($AF20=1,$AF20=2),D20,TRUE,""),$AD$34=4,D20,TRUE,""))</f>
        <v/>
      </c>
      <c r="E46" s="203" t="str" cm="1">
        <f t="array" ref="E46">IF(E20="","",_xlfn.IFS($AD$34=1,_xlfn.IFS($AF20=1,E20,TRUE,""),$AD$34=2,_xlfn.IFS(OR($AF20=1,$AF20=3),E20,TRUE,""),$AD$34=3,_xlfn.IFS(OR($AF20=1,$AF20=2),E20,TRUE,""),$AD$34=4,E20,TRUE,""))</f>
        <v/>
      </c>
      <c r="F46" s="203" t="str" cm="1">
        <f t="array" ref="F46">IF(F20="","",_xlfn.IFS($AD$34=1,_xlfn.IFS($AF20=1,F20,TRUE,""),$AD$34=2,_xlfn.IFS(OR($AF20=1,$AF20=3),F20,TRUE,""),$AD$34=3,_xlfn.IFS(OR($AF20=1,$AF20=2),F20,TRUE,""),$AD$34=4,F20,TRUE,""))</f>
        <v/>
      </c>
      <c r="G46" s="203" t="str" cm="1">
        <f t="array" ref="G46">IF(G20="","",_xlfn.IFS($AD$34=1,_xlfn.IFS($AF20=1,G20,TRUE,""),$AD$34=2,_xlfn.IFS(OR($AF20=1,$AF20=3),G20,TRUE,""),$AD$34=3,_xlfn.IFS(OR($AF20=1,$AF20=2),G20,TRUE,""),$AD$34=4,G20,TRUE,""))</f>
        <v/>
      </c>
      <c r="H46" s="203" t="str" cm="1">
        <f t="array" ref="H46">IF(H20="","",_xlfn.IFS($AD$34=1,_xlfn.IFS($AF20=1,H20,TRUE,""),$AD$34=2,_xlfn.IFS(OR($AF20=1,$AF20=3),H20,TRUE,""),$AD$34=3,_xlfn.IFS(OR($AF20=1,$AF20=2),H20,TRUE,""),$AD$34=4,H20,TRUE,""))</f>
        <v/>
      </c>
      <c r="I46" s="203" t="str" cm="1">
        <f t="array" ref="I46">IF(I20="","",_xlfn.IFS($AD$34=1,_xlfn.IFS($AF20=1,I20,TRUE,""),$AD$34=2,_xlfn.IFS(OR($AF20=1,$AF20=3),I20,TRUE,""),$AD$34=3,_xlfn.IFS(OR($AF20=1,$AF20=2),I20,TRUE,""),$AD$34=4,I20,TRUE,""))</f>
        <v/>
      </c>
      <c r="J46" s="203" t="str" cm="1">
        <f t="array" ref="J46">IF(J20="","",_xlfn.IFS($AD$34=1,_xlfn.IFS($AF20=1,J20,TRUE,""),$AD$34=2,_xlfn.IFS(OR($AF20=1,$AF20=3),J20,TRUE,""),$AD$34=3,_xlfn.IFS(OR($AF20=1,$AF20=2),J20,TRUE,""),$AD$34=4,J20,TRUE,""))</f>
        <v/>
      </c>
      <c r="K46" s="203" t="str" cm="1">
        <f t="array" ref="K46">IF(K20="","",_xlfn.IFS($AD$34=1,_xlfn.IFS($AF20=1,K20,TRUE,""),$AD$34=2,_xlfn.IFS(OR($AF20=1,$AF20=3),K20,TRUE,""),$AD$34=3,_xlfn.IFS(OR($AF20=1,$AF20=2),K20,TRUE,""),$AD$34=4,K20,TRUE,""))</f>
        <v/>
      </c>
      <c r="L46" s="203" t="str" cm="1">
        <f t="array" ref="L46">IF(L20="","",_xlfn.IFS($AD$34=1,_xlfn.IFS($AF20=1,L20,TRUE,""),$AD$34=2,_xlfn.IFS(OR($AF20=1,$AF20=3),L20,TRUE,""),$AD$34=3,_xlfn.IFS(OR($AF20=1,$AF20=2),L20,TRUE,""),$AD$34=4,L20,TRUE,""))</f>
        <v/>
      </c>
      <c r="M46" s="203" t="str" cm="1">
        <f t="array" ref="M46">IF(M20="","",_xlfn.IFS($AD$34=1,_xlfn.IFS($AF20=1,M20,TRUE,""),$AD$34=2,_xlfn.IFS(OR($AF20=1,$AF20=3),M20,TRUE,""),$AD$34=3,_xlfn.IFS(OR($AF20=1,$AF20=2),M20,TRUE,""),$AD$34=4,M20,TRUE,""))</f>
        <v/>
      </c>
      <c r="N46" s="203" t="str" cm="1">
        <f t="array" ref="N46">IF(N20="","",_xlfn.IFS($AD$34=1,_xlfn.IFS($AF20=1,N20,TRUE,""),$AD$34=2,_xlfn.IFS(OR($AF20=1,$AF20=3),N20,TRUE,""),$AD$34=3,_xlfn.IFS(OR($AF20=1,$AF20=2),N20,TRUE,""),$AD$34=4,N20,TRUE,""))</f>
        <v/>
      </c>
      <c r="O46" s="203" t="str" cm="1">
        <f t="array" ref="O46">IF(O20="","",_xlfn.IFS($AD$34=1,_xlfn.IFS($AF20=1,O20,TRUE,""),$AD$34=2,_xlfn.IFS(OR($AF20=1,$AF20=3),O20,TRUE,""),$AD$34=3,_xlfn.IFS(OR($AF20=1,$AF20=2),O20,TRUE,""),$AD$34=4,O20,TRUE,""))</f>
        <v/>
      </c>
      <c r="P46" s="203" t="str" cm="1">
        <f t="array" ref="P46">IF(P20="","",_xlfn.IFS($AD$34=1,_xlfn.IFS($AF20=1,P20,TRUE,""),$AD$34=2,_xlfn.IFS(OR($AF20=1,$AF20=3),P20,TRUE,""),$AD$34=3,_xlfn.IFS(OR($AF20=1,$AF20=2),P20,TRUE,""),$AD$34=4,P20,TRUE,""))</f>
        <v/>
      </c>
      <c r="Q46" s="203" t="str" cm="1">
        <f t="array" ref="Q46">IF(Q20="","",_xlfn.IFS($AD$34=1,_xlfn.IFS($AF20=1,Q20,TRUE,""),$AD$34=2,_xlfn.IFS(OR($AF20=1,$AF20=3),Q20,TRUE,""),$AD$34=3,_xlfn.IFS(OR($AF20=1,$AF20=2),Q20,TRUE,""),$AD$34=4,Q20,TRUE,""))</f>
        <v/>
      </c>
      <c r="R46" s="203" t="str" cm="1">
        <f t="array" ref="R46">IF(R20="","",_xlfn.IFS($AD$34=1,_xlfn.IFS($AF20=1,R20,TRUE,""),$AD$34=2,_xlfn.IFS(OR($AF20=1,$AF20=3),R20,TRUE,""),$AD$34=3,_xlfn.IFS(OR($AF20=1,$AF20=2),R20,TRUE,""),$AD$34=4,R20,TRUE,""))</f>
        <v/>
      </c>
      <c r="S46" s="203" t="str" cm="1">
        <f t="array" ref="S46">IF(S20="","",_xlfn.IFS($AD$34=1,_xlfn.IFS($AF20=1,S20,TRUE,""),$AD$34=2,_xlfn.IFS(OR($AF20=1,$AF20=3),S20,TRUE,""),$AD$34=3,_xlfn.IFS(OR($AF20=1,$AF20=2),S20,TRUE,""),$AD$34=4,S20,TRUE,""))</f>
        <v/>
      </c>
      <c r="T46" s="203" t="str" cm="1">
        <f t="array" ref="T46">IF(T20="","",_xlfn.IFS($AD$34=1,_xlfn.IFS($AF20=1,T20,TRUE,""),$AD$34=2,_xlfn.IFS(OR($AF20=1,$AF20=3),T20,TRUE,""),$AD$34=3,_xlfn.IFS(OR($AF20=1,$AF20=2),T20,TRUE,""),$AD$34=4,T20,TRUE,""))</f>
        <v/>
      </c>
      <c r="U46" s="203" t="str" cm="1">
        <f t="array" ref="U46">IF(U20="","",_xlfn.IFS($AD$34=1,_xlfn.IFS($AF20=1,U20,TRUE,""),$AD$34=2,_xlfn.IFS(OR($AF20=1,$AF20=3),U20,TRUE,""),$AD$34=3,_xlfn.IFS(OR($AF20=1,$AF20=2),U20,TRUE,""),$AD$34=4,U20,TRUE,""))</f>
        <v/>
      </c>
      <c r="V46" s="203" t="str" cm="1">
        <f t="array" ref="V46">IF(V20="","",_xlfn.IFS($AD$34=1,_xlfn.IFS($AF20=1,V20,TRUE,""),$AD$34=2,_xlfn.IFS(OR($AF20=1,$AF20=3),V20,TRUE,""),$AD$34=3,_xlfn.IFS(OR($AF20=1,$AF20=2),V20,TRUE,""),$AD$34=4,V20,TRUE,""))</f>
        <v/>
      </c>
      <c r="W46" s="203" t="str" cm="1">
        <f t="array" ref="W46">IF(W20="","",_xlfn.IFS($AD$34=1,_xlfn.IFS($AF20=1,W20,TRUE,""),$AD$34=2,_xlfn.IFS(OR($AF20=1,$AF20=3),W20,TRUE,""),$AD$34=3,_xlfn.IFS(OR($AF20=1,$AF20=2),W20,TRUE,""),$AD$34=4,W20,TRUE,""))</f>
        <v/>
      </c>
      <c r="X46" s="203" t="str" cm="1">
        <f t="array" ref="X46">IF(X20="","",_xlfn.IFS($AD$34=1,_xlfn.IFS($AF20=1,X20,TRUE,""),$AD$34=2,_xlfn.IFS(OR($AF20=1,$AF20=3),X20,TRUE,""),$AD$34=3,_xlfn.IFS(OR($AF20=1,$AF20=2),X20,TRUE,""),$AD$34=4,X20,TRUE,""))</f>
        <v/>
      </c>
      <c r="Y46" s="203" t="str" cm="1">
        <f t="array" ref="Y46">IF(Y20="","",_xlfn.IFS($AD$34=1,_xlfn.IFS($AF20=1,Y20,TRUE,""),$AD$34=2,_xlfn.IFS(OR($AF20=1,$AF20=3),Y20,TRUE,""),$AD$34=3,_xlfn.IFS(OR($AF20=1,$AF20=2),Y20,TRUE,""),$AD$34=4,Y20,TRUE,""))</f>
        <v/>
      </c>
      <c r="Z46" s="204"/>
      <c r="AA46" s="204"/>
      <c r="AB46" s="6"/>
    </row>
    <row r="47" spans="1:32" hidden="1" x14ac:dyDescent="0.15">
      <c r="A47" s="6"/>
      <c r="B47" s="192" t="s">
        <v>39</v>
      </c>
      <c r="C47" s="203" t="str" cm="1">
        <f t="array" ref="C47">IF(C21="","",_xlfn.IFS($AD$34=1,_xlfn.IFS($AF21=1,C21,TRUE,""),$AD$34=2,_xlfn.IFS(OR($AF21=1,$AF21=3),C21,TRUE,""),$AD$34=3,_xlfn.IFS(OR($AF21=1,$AF21=2),C21,TRUE,""),$AD$34=4,C21,TRUE,""))</f>
        <v/>
      </c>
      <c r="D47" s="203" t="str" cm="1">
        <f t="array" ref="D47">IF(D21="","",_xlfn.IFS($AD$34=1,_xlfn.IFS($AF21=1,D21,TRUE,""),$AD$34=2,_xlfn.IFS(OR($AF21=1,$AF21=3),D21,TRUE,""),$AD$34=3,_xlfn.IFS(OR($AF21=1,$AF21=2),D21,TRUE,""),$AD$34=4,D21,TRUE,""))</f>
        <v/>
      </c>
      <c r="E47" s="203" t="str" cm="1">
        <f t="array" ref="E47">IF(E21="","",_xlfn.IFS($AD$34=1,_xlfn.IFS($AF21=1,E21,TRUE,""),$AD$34=2,_xlfn.IFS(OR($AF21=1,$AF21=3),E21,TRUE,""),$AD$34=3,_xlfn.IFS(OR($AF21=1,$AF21=2),E21,TRUE,""),$AD$34=4,E21,TRUE,""))</f>
        <v/>
      </c>
      <c r="F47" s="203" t="str" cm="1">
        <f t="array" ref="F47">IF(F21="","",_xlfn.IFS($AD$34=1,_xlfn.IFS($AF21=1,F21,TRUE,""),$AD$34=2,_xlfn.IFS(OR($AF21=1,$AF21=3),F21,TRUE,""),$AD$34=3,_xlfn.IFS(OR($AF21=1,$AF21=2),F21,TRUE,""),$AD$34=4,F21,TRUE,""))</f>
        <v/>
      </c>
      <c r="G47" s="203" t="str" cm="1">
        <f t="array" ref="G47">IF(G21="","",_xlfn.IFS($AD$34=1,_xlfn.IFS($AF21=1,G21,TRUE,""),$AD$34=2,_xlfn.IFS(OR($AF21=1,$AF21=3),G21,TRUE,""),$AD$34=3,_xlfn.IFS(OR($AF21=1,$AF21=2),G21,TRUE,""),$AD$34=4,G21,TRUE,""))</f>
        <v/>
      </c>
      <c r="H47" s="203" t="str" cm="1">
        <f t="array" ref="H47">IF(H21="","",_xlfn.IFS($AD$34=1,_xlfn.IFS($AF21=1,H21,TRUE,""),$AD$34=2,_xlfn.IFS(OR($AF21=1,$AF21=3),H21,TRUE,""),$AD$34=3,_xlfn.IFS(OR($AF21=1,$AF21=2),H21,TRUE,""),$AD$34=4,H21,TRUE,""))</f>
        <v/>
      </c>
      <c r="I47" s="203" t="str" cm="1">
        <f t="array" ref="I47">IF(I21="","",_xlfn.IFS($AD$34=1,_xlfn.IFS($AF21=1,I21,TRUE,""),$AD$34=2,_xlfn.IFS(OR($AF21=1,$AF21=3),I21,TRUE,""),$AD$34=3,_xlfn.IFS(OR($AF21=1,$AF21=2),I21,TRUE,""),$AD$34=4,I21,TRUE,""))</f>
        <v/>
      </c>
      <c r="J47" s="203" t="str" cm="1">
        <f t="array" ref="J47">IF(J21="","",_xlfn.IFS($AD$34=1,_xlfn.IFS($AF21=1,J21,TRUE,""),$AD$34=2,_xlfn.IFS(OR($AF21=1,$AF21=3),J21,TRUE,""),$AD$34=3,_xlfn.IFS(OR($AF21=1,$AF21=2),J21,TRUE,""),$AD$34=4,J21,TRUE,""))</f>
        <v/>
      </c>
      <c r="K47" s="203" t="str" cm="1">
        <f t="array" ref="K47">IF(K21="","",_xlfn.IFS($AD$34=1,_xlfn.IFS($AF21=1,K21,TRUE,""),$AD$34=2,_xlfn.IFS(OR($AF21=1,$AF21=3),K21,TRUE,""),$AD$34=3,_xlfn.IFS(OR($AF21=1,$AF21=2),K21,TRUE,""),$AD$34=4,K21,TRUE,""))</f>
        <v/>
      </c>
      <c r="L47" s="203" t="str" cm="1">
        <f t="array" ref="L47">IF(L21="","",_xlfn.IFS($AD$34=1,_xlfn.IFS($AF21=1,L21,TRUE,""),$AD$34=2,_xlfn.IFS(OR($AF21=1,$AF21=3),L21,TRUE,""),$AD$34=3,_xlfn.IFS(OR($AF21=1,$AF21=2),L21,TRUE,""),$AD$34=4,L21,TRUE,""))</f>
        <v/>
      </c>
      <c r="M47" s="203" t="str" cm="1">
        <f t="array" ref="M47">IF(M21="","",_xlfn.IFS($AD$34=1,_xlfn.IFS($AF21=1,M21,TRUE,""),$AD$34=2,_xlfn.IFS(OR($AF21=1,$AF21=3),M21,TRUE,""),$AD$34=3,_xlfn.IFS(OR($AF21=1,$AF21=2),M21,TRUE,""),$AD$34=4,M21,TRUE,""))</f>
        <v/>
      </c>
      <c r="N47" s="203" t="str" cm="1">
        <f t="array" ref="N47">IF(N21="","",_xlfn.IFS($AD$34=1,_xlfn.IFS($AF21=1,N21,TRUE,""),$AD$34=2,_xlfn.IFS(OR($AF21=1,$AF21=3),N21,TRUE,""),$AD$34=3,_xlfn.IFS(OR($AF21=1,$AF21=2),N21,TRUE,""),$AD$34=4,N21,TRUE,""))</f>
        <v/>
      </c>
      <c r="O47" s="203" t="str" cm="1">
        <f t="array" ref="O47">IF(O21="","",_xlfn.IFS($AD$34=1,_xlfn.IFS($AF21=1,O21,TRUE,""),$AD$34=2,_xlfn.IFS(OR($AF21=1,$AF21=3),O21,TRUE,""),$AD$34=3,_xlfn.IFS(OR($AF21=1,$AF21=2),O21,TRUE,""),$AD$34=4,O21,TRUE,""))</f>
        <v/>
      </c>
      <c r="P47" s="203" t="str" cm="1">
        <f t="array" ref="P47">IF(P21="","",_xlfn.IFS($AD$34=1,_xlfn.IFS($AF21=1,P21,TRUE,""),$AD$34=2,_xlfn.IFS(OR($AF21=1,$AF21=3),P21,TRUE,""),$AD$34=3,_xlfn.IFS(OR($AF21=1,$AF21=2),P21,TRUE,""),$AD$34=4,P21,TRUE,""))</f>
        <v/>
      </c>
      <c r="Q47" s="203" t="str" cm="1">
        <f t="array" ref="Q47">IF(Q21="","",_xlfn.IFS($AD$34=1,_xlfn.IFS($AF21=1,Q21,TRUE,""),$AD$34=2,_xlfn.IFS(OR($AF21=1,$AF21=3),Q21,TRUE,""),$AD$34=3,_xlfn.IFS(OR($AF21=1,$AF21=2),Q21,TRUE,""),$AD$34=4,Q21,TRUE,""))</f>
        <v/>
      </c>
      <c r="R47" s="203" t="str" cm="1">
        <f t="array" ref="R47">IF(R21="","",_xlfn.IFS($AD$34=1,_xlfn.IFS($AF21=1,R21,TRUE,""),$AD$34=2,_xlfn.IFS(OR($AF21=1,$AF21=3),R21,TRUE,""),$AD$34=3,_xlfn.IFS(OR($AF21=1,$AF21=2),R21,TRUE,""),$AD$34=4,R21,TRUE,""))</f>
        <v/>
      </c>
      <c r="S47" s="203" t="str" cm="1">
        <f t="array" ref="S47">IF(S21="","",_xlfn.IFS($AD$34=1,_xlfn.IFS($AF21=1,S21,TRUE,""),$AD$34=2,_xlfn.IFS(OR($AF21=1,$AF21=3),S21,TRUE,""),$AD$34=3,_xlfn.IFS(OR($AF21=1,$AF21=2),S21,TRUE,""),$AD$34=4,S21,TRUE,""))</f>
        <v/>
      </c>
      <c r="T47" s="203" t="str" cm="1">
        <f t="array" ref="T47">IF(T21="","",_xlfn.IFS($AD$34=1,_xlfn.IFS($AF21=1,T21,TRUE,""),$AD$34=2,_xlfn.IFS(OR($AF21=1,$AF21=3),T21,TRUE,""),$AD$34=3,_xlfn.IFS(OR($AF21=1,$AF21=2),T21,TRUE,""),$AD$34=4,T21,TRUE,""))</f>
        <v/>
      </c>
      <c r="U47" s="203" t="str" cm="1">
        <f t="array" ref="U47">IF(U21="","",_xlfn.IFS($AD$34=1,_xlfn.IFS($AF21=1,U21,TRUE,""),$AD$34=2,_xlfn.IFS(OR($AF21=1,$AF21=3),U21,TRUE,""),$AD$34=3,_xlfn.IFS(OR($AF21=1,$AF21=2),U21,TRUE,""),$AD$34=4,U21,TRUE,""))</f>
        <v/>
      </c>
      <c r="V47" s="203" t="str" cm="1">
        <f t="array" ref="V47">IF(V21="","",_xlfn.IFS($AD$34=1,_xlfn.IFS($AF21=1,V21,TRUE,""),$AD$34=2,_xlfn.IFS(OR($AF21=1,$AF21=3),V21,TRUE,""),$AD$34=3,_xlfn.IFS(OR($AF21=1,$AF21=2),V21,TRUE,""),$AD$34=4,V21,TRUE,""))</f>
        <v/>
      </c>
      <c r="W47" s="203" t="str" cm="1">
        <f t="array" ref="W47">IF(W21="","",_xlfn.IFS($AD$34=1,_xlfn.IFS($AF21=1,W21,TRUE,""),$AD$34=2,_xlfn.IFS(OR($AF21=1,$AF21=3),W21,TRUE,""),$AD$34=3,_xlfn.IFS(OR($AF21=1,$AF21=2),W21,TRUE,""),$AD$34=4,W21,TRUE,""))</f>
        <v/>
      </c>
      <c r="X47" s="203" t="str" cm="1">
        <f t="array" ref="X47">IF(X21="","",_xlfn.IFS($AD$34=1,_xlfn.IFS($AF21=1,X21,TRUE,""),$AD$34=2,_xlfn.IFS(OR($AF21=1,$AF21=3),X21,TRUE,""),$AD$34=3,_xlfn.IFS(OR($AF21=1,$AF21=2),X21,TRUE,""),$AD$34=4,X21,TRUE,""))</f>
        <v/>
      </c>
      <c r="Y47" s="203" t="str" cm="1">
        <f t="array" ref="Y47">IF(Y21="","",_xlfn.IFS($AD$34=1,_xlfn.IFS($AF21=1,Y21,TRUE,""),$AD$34=2,_xlfn.IFS(OR($AF21=1,$AF21=3),Y21,TRUE,""),$AD$34=3,_xlfn.IFS(OR($AF21=1,$AF21=2),Y21,TRUE,""),$AD$34=4,Y21,TRUE,""))</f>
        <v/>
      </c>
      <c r="Z47" s="204"/>
      <c r="AA47" s="204"/>
      <c r="AB47" s="6"/>
    </row>
    <row r="48" spans="1:32" hidden="1" x14ac:dyDescent="0.15">
      <c r="A48" s="6"/>
      <c r="B48" s="192" t="s">
        <v>40</v>
      </c>
      <c r="C48" s="203" t="str" cm="1">
        <f t="array" ref="C48">IF(C22="","",_xlfn.IFS($AD$34=1,_xlfn.IFS($AF22=1,C22,TRUE,""),$AD$34=2,_xlfn.IFS(OR($AF22=1,$AF22=3),C22,TRUE,""),$AD$34=3,_xlfn.IFS(OR($AF22=1,$AF22=2),C22,TRUE,""),$AD$34=4,C22,TRUE,""))</f>
        <v/>
      </c>
      <c r="D48" s="203" t="str" cm="1">
        <f t="array" ref="D48">IF(D22="","",_xlfn.IFS($AD$34=1,_xlfn.IFS($AF22=1,D22,TRUE,""),$AD$34=2,_xlfn.IFS(OR($AF22=1,$AF22=3),D22,TRUE,""),$AD$34=3,_xlfn.IFS(OR($AF22=1,$AF22=2),D22,TRUE,""),$AD$34=4,D22,TRUE,""))</f>
        <v/>
      </c>
      <c r="E48" s="203" t="str" cm="1">
        <f t="array" ref="E48">IF(E22="","",_xlfn.IFS($AD$34=1,_xlfn.IFS($AF22=1,E22,TRUE,""),$AD$34=2,_xlfn.IFS(OR($AF22=1,$AF22=3),E22,TRUE,""),$AD$34=3,_xlfn.IFS(OR($AF22=1,$AF22=2),E22,TRUE,""),$AD$34=4,E22,TRUE,""))</f>
        <v/>
      </c>
      <c r="F48" s="203" t="str" cm="1">
        <f t="array" ref="F48">IF(F22="","",_xlfn.IFS($AD$34=1,_xlfn.IFS($AF22=1,F22,TRUE,""),$AD$34=2,_xlfn.IFS(OR($AF22=1,$AF22=3),F22,TRUE,""),$AD$34=3,_xlfn.IFS(OR($AF22=1,$AF22=2),F22,TRUE,""),$AD$34=4,F22,TRUE,""))</f>
        <v/>
      </c>
      <c r="G48" s="203" t="str" cm="1">
        <f t="array" ref="G48">IF(G22="","",_xlfn.IFS($AD$34=1,_xlfn.IFS($AF22=1,G22,TRUE,""),$AD$34=2,_xlfn.IFS(OR($AF22=1,$AF22=3),G22,TRUE,""),$AD$34=3,_xlfn.IFS(OR($AF22=1,$AF22=2),G22,TRUE,""),$AD$34=4,G22,TRUE,""))</f>
        <v/>
      </c>
      <c r="H48" s="203" t="str" cm="1">
        <f t="array" ref="H48">IF(H22="","",_xlfn.IFS($AD$34=1,_xlfn.IFS($AF22=1,H22,TRUE,""),$AD$34=2,_xlfn.IFS(OR($AF22=1,$AF22=3),H22,TRUE,""),$AD$34=3,_xlfn.IFS(OR($AF22=1,$AF22=2),H22,TRUE,""),$AD$34=4,H22,TRUE,""))</f>
        <v/>
      </c>
      <c r="I48" s="203" t="str" cm="1">
        <f t="array" ref="I48">IF(I22="","",_xlfn.IFS($AD$34=1,_xlfn.IFS($AF22=1,I22,TRUE,""),$AD$34=2,_xlfn.IFS(OR($AF22=1,$AF22=3),I22,TRUE,""),$AD$34=3,_xlfn.IFS(OR($AF22=1,$AF22=2),I22,TRUE,""),$AD$34=4,I22,TRUE,""))</f>
        <v/>
      </c>
      <c r="J48" s="203" t="str" cm="1">
        <f t="array" ref="J48">IF(J22="","",_xlfn.IFS($AD$34=1,_xlfn.IFS($AF22=1,J22,TRUE,""),$AD$34=2,_xlfn.IFS(OR($AF22=1,$AF22=3),J22,TRUE,""),$AD$34=3,_xlfn.IFS(OR($AF22=1,$AF22=2),J22,TRUE,""),$AD$34=4,J22,TRUE,""))</f>
        <v/>
      </c>
      <c r="K48" s="203" t="str" cm="1">
        <f t="array" ref="K48">IF(K22="","",_xlfn.IFS($AD$34=1,_xlfn.IFS($AF22=1,K22,TRUE,""),$AD$34=2,_xlfn.IFS(OR($AF22=1,$AF22=3),K22,TRUE,""),$AD$34=3,_xlfn.IFS(OR($AF22=1,$AF22=2),K22,TRUE,""),$AD$34=4,K22,TRUE,""))</f>
        <v/>
      </c>
      <c r="L48" s="203" t="str" cm="1">
        <f t="array" ref="L48">IF(L22="","",_xlfn.IFS($AD$34=1,_xlfn.IFS($AF22=1,L22,TRUE,""),$AD$34=2,_xlfn.IFS(OR($AF22=1,$AF22=3),L22,TRUE,""),$AD$34=3,_xlfn.IFS(OR($AF22=1,$AF22=2),L22,TRUE,""),$AD$34=4,L22,TRUE,""))</f>
        <v/>
      </c>
      <c r="M48" s="203" t="str" cm="1">
        <f t="array" ref="M48">IF(M22="","",_xlfn.IFS($AD$34=1,_xlfn.IFS($AF22=1,M22,TRUE,""),$AD$34=2,_xlfn.IFS(OR($AF22=1,$AF22=3),M22,TRUE,""),$AD$34=3,_xlfn.IFS(OR($AF22=1,$AF22=2),M22,TRUE,""),$AD$34=4,M22,TRUE,""))</f>
        <v/>
      </c>
      <c r="N48" s="203" t="str" cm="1">
        <f t="array" ref="N48">IF(N22="","",_xlfn.IFS($AD$34=1,_xlfn.IFS($AF22=1,N22,TRUE,""),$AD$34=2,_xlfn.IFS(OR($AF22=1,$AF22=3),N22,TRUE,""),$AD$34=3,_xlfn.IFS(OR($AF22=1,$AF22=2),N22,TRUE,""),$AD$34=4,N22,TRUE,""))</f>
        <v/>
      </c>
      <c r="O48" s="203" t="str" cm="1">
        <f t="array" ref="O48">IF(O22="","",_xlfn.IFS($AD$34=1,_xlfn.IFS($AF22=1,O22,TRUE,""),$AD$34=2,_xlfn.IFS(OR($AF22=1,$AF22=3),O22,TRUE,""),$AD$34=3,_xlfn.IFS(OR($AF22=1,$AF22=2),O22,TRUE,""),$AD$34=4,O22,TRUE,""))</f>
        <v/>
      </c>
      <c r="P48" s="203" t="str" cm="1">
        <f t="array" ref="P48">IF(P22="","",_xlfn.IFS($AD$34=1,_xlfn.IFS($AF22=1,P22,TRUE,""),$AD$34=2,_xlfn.IFS(OR($AF22=1,$AF22=3),P22,TRUE,""),$AD$34=3,_xlfn.IFS(OR($AF22=1,$AF22=2),P22,TRUE,""),$AD$34=4,P22,TRUE,""))</f>
        <v/>
      </c>
      <c r="Q48" s="203" t="str" cm="1">
        <f t="array" ref="Q48">IF(Q22="","",_xlfn.IFS($AD$34=1,_xlfn.IFS($AF22=1,Q22,TRUE,""),$AD$34=2,_xlfn.IFS(OR($AF22=1,$AF22=3),Q22,TRUE,""),$AD$34=3,_xlfn.IFS(OR($AF22=1,$AF22=2),Q22,TRUE,""),$AD$34=4,Q22,TRUE,""))</f>
        <v/>
      </c>
      <c r="R48" s="203" t="str" cm="1">
        <f t="array" ref="R48">IF(R22="","",_xlfn.IFS($AD$34=1,_xlfn.IFS($AF22=1,R22,TRUE,""),$AD$34=2,_xlfn.IFS(OR($AF22=1,$AF22=3),R22,TRUE,""),$AD$34=3,_xlfn.IFS(OR($AF22=1,$AF22=2),R22,TRUE,""),$AD$34=4,R22,TRUE,""))</f>
        <v/>
      </c>
      <c r="S48" s="203" t="str" cm="1">
        <f t="array" ref="S48">IF(S22="","",_xlfn.IFS($AD$34=1,_xlfn.IFS($AF22=1,S22,TRUE,""),$AD$34=2,_xlfn.IFS(OR($AF22=1,$AF22=3),S22,TRUE,""),$AD$34=3,_xlfn.IFS(OR($AF22=1,$AF22=2),S22,TRUE,""),$AD$34=4,S22,TRUE,""))</f>
        <v/>
      </c>
      <c r="T48" s="203" t="str" cm="1">
        <f t="array" ref="T48">IF(T22="","",_xlfn.IFS($AD$34=1,_xlfn.IFS($AF22=1,T22,TRUE,""),$AD$34=2,_xlfn.IFS(OR($AF22=1,$AF22=3),T22,TRUE,""),$AD$34=3,_xlfn.IFS(OR($AF22=1,$AF22=2),T22,TRUE,""),$AD$34=4,T22,TRUE,""))</f>
        <v/>
      </c>
      <c r="U48" s="203" t="str" cm="1">
        <f t="array" ref="U48">IF(U22="","",_xlfn.IFS($AD$34=1,_xlfn.IFS($AF22=1,U22,TRUE,""),$AD$34=2,_xlfn.IFS(OR($AF22=1,$AF22=3),U22,TRUE,""),$AD$34=3,_xlfn.IFS(OR($AF22=1,$AF22=2),U22,TRUE,""),$AD$34=4,U22,TRUE,""))</f>
        <v/>
      </c>
      <c r="V48" s="203" t="str" cm="1">
        <f t="array" ref="V48">IF(V22="","",_xlfn.IFS($AD$34=1,_xlfn.IFS($AF22=1,V22,TRUE,""),$AD$34=2,_xlfn.IFS(OR($AF22=1,$AF22=3),V22,TRUE,""),$AD$34=3,_xlfn.IFS(OR($AF22=1,$AF22=2),V22,TRUE,""),$AD$34=4,V22,TRUE,""))</f>
        <v/>
      </c>
      <c r="W48" s="203" t="str" cm="1">
        <f t="array" ref="W48">IF(W22="","",_xlfn.IFS($AD$34=1,_xlfn.IFS($AF22=1,W22,TRUE,""),$AD$34=2,_xlfn.IFS(OR($AF22=1,$AF22=3),W22,TRUE,""),$AD$34=3,_xlfn.IFS(OR($AF22=1,$AF22=2),W22,TRUE,""),$AD$34=4,W22,TRUE,""))</f>
        <v/>
      </c>
      <c r="X48" s="203" t="str" cm="1">
        <f t="array" ref="X48">IF(X22="","",_xlfn.IFS($AD$34=1,_xlfn.IFS($AF22=1,X22,TRUE,""),$AD$34=2,_xlfn.IFS(OR($AF22=1,$AF22=3),X22,TRUE,""),$AD$34=3,_xlfn.IFS(OR($AF22=1,$AF22=2),X22,TRUE,""),$AD$34=4,X22,TRUE,""))</f>
        <v/>
      </c>
      <c r="Y48" s="203" t="str" cm="1">
        <f t="array" ref="Y48">IF(Y22="","",_xlfn.IFS($AD$34=1,_xlfn.IFS($AF22=1,Y22,TRUE,""),$AD$34=2,_xlfn.IFS(OR($AF22=1,$AF22=3),Y22,TRUE,""),$AD$34=3,_xlfn.IFS(OR($AF22=1,$AF22=2),Y22,TRUE,""),$AD$34=4,Y22,TRUE,""))</f>
        <v/>
      </c>
      <c r="Z48" s="204"/>
      <c r="AA48" s="204"/>
      <c r="AB48" s="6"/>
    </row>
    <row r="49" spans="1:28" hidden="1" x14ac:dyDescent="0.15">
      <c r="A49" s="6"/>
      <c r="B49" s="192" t="s">
        <v>41</v>
      </c>
      <c r="C49" s="203" t="str" cm="1">
        <f t="array" ref="C49">IF(C23="","",_xlfn.IFS($AD$34=1,_xlfn.IFS($AF23=1,C23,TRUE,""),$AD$34=2,_xlfn.IFS(OR($AF23=1,$AF23=3),C23,TRUE,""),$AD$34=3,_xlfn.IFS(OR($AF23=1,$AF23=2),C23,TRUE,""),$AD$34=4,C23,TRUE,""))</f>
        <v/>
      </c>
      <c r="D49" s="203" t="str" cm="1">
        <f t="array" ref="D49">IF(D23="","",_xlfn.IFS($AD$34=1,_xlfn.IFS($AF23=1,D23,TRUE,""),$AD$34=2,_xlfn.IFS(OR($AF23=1,$AF23=3),D23,TRUE,""),$AD$34=3,_xlfn.IFS(OR($AF23=1,$AF23=2),D23,TRUE,""),$AD$34=4,D23,TRUE,""))</f>
        <v/>
      </c>
      <c r="E49" s="203" t="str" cm="1">
        <f t="array" ref="E49">IF(E23="","",_xlfn.IFS($AD$34=1,_xlfn.IFS($AF23=1,E23,TRUE,""),$AD$34=2,_xlfn.IFS(OR($AF23=1,$AF23=3),E23,TRUE,""),$AD$34=3,_xlfn.IFS(OR($AF23=1,$AF23=2),E23,TRUE,""),$AD$34=4,E23,TRUE,""))</f>
        <v/>
      </c>
      <c r="F49" s="203" t="str" cm="1">
        <f t="array" ref="F49">IF(F23="","",_xlfn.IFS($AD$34=1,_xlfn.IFS($AF23=1,F23,TRUE,""),$AD$34=2,_xlfn.IFS(OR($AF23=1,$AF23=3),F23,TRUE,""),$AD$34=3,_xlfn.IFS(OR($AF23=1,$AF23=2),F23,TRUE,""),$AD$34=4,F23,TRUE,""))</f>
        <v/>
      </c>
      <c r="G49" s="203" t="str" cm="1">
        <f t="array" ref="G49">IF(G23="","",_xlfn.IFS($AD$34=1,_xlfn.IFS($AF23=1,G23,TRUE,""),$AD$34=2,_xlfn.IFS(OR($AF23=1,$AF23=3),G23,TRUE,""),$AD$34=3,_xlfn.IFS(OR($AF23=1,$AF23=2),G23,TRUE,""),$AD$34=4,G23,TRUE,""))</f>
        <v/>
      </c>
      <c r="H49" s="203" t="str" cm="1">
        <f t="array" ref="H49">IF(H23="","",_xlfn.IFS($AD$34=1,_xlfn.IFS($AF23=1,H23,TRUE,""),$AD$34=2,_xlfn.IFS(OR($AF23=1,$AF23=3),H23,TRUE,""),$AD$34=3,_xlfn.IFS(OR($AF23=1,$AF23=2),H23,TRUE,""),$AD$34=4,H23,TRUE,""))</f>
        <v/>
      </c>
      <c r="I49" s="203" t="str" cm="1">
        <f t="array" ref="I49">IF(I23="","",_xlfn.IFS($AD$34=1,_xlfn.IFS($AF23=1,I23,TRUE,""),$AD$34=2,_xlfn.IFS(OR($AF23=1,$AF23=3),I23,TRUE,""),$AD$34=3,_xlfn.IFS(OR($AF23=1,$AF23=2),I23,TRUE,""),$AD$34=4,I23,TRUE,""))</f>
        <v/>
      </c>
      <c r="J49" s="203" t="str" cm="1">
        <f t="array" ref="J49">IF(J23="","",_xlfn.IFS($AD$34=1,_xlfn.IFS($AF23=1,J23,TRUE,""),$AD$34=2,_xlfn.IFS(OR($AF23=1,$AF23=3),J23,TRUE,""),$AD$34=3,_xlfn.IFS(OR($AF23=1,$AF23=2),J23,TRUE,""),$AD$34=4,J23,TRUE,""))</f>
        <v/>
      </c>
      <c r="K49" s="203" t="str" cm="1">
        <f t="array" ref="K49">IF(K23="","",_xlfn.IFS($AD$34=1,_xlfn.IFS($AF23=1,K23,TRUE,""),$AD$34=2,_xlfn.IFS(OR($AF23=1,$AF23=3),K23,TRUE,""),$AD$34=3,_xlfn.IFS(OR($AF23=1,$AF23=2),K23,TRUE,""),$AD$34=4,K23,TRUE,""))</f>
        <v/>
      </c>
      <c r="L49" s="203" t="str" cm="1">
        <f t="array" ref="L49">IF(L23="","",_xlfn.IFS($AD$34=1,_xlfn.IFS($AF23=1,L23,TRUE,""),$AD$34=2,_xlfn.IFS(OR($AF23=1,$AF23=3),L23,TRUE,""),$AD$34=3,_xlfn.IFS(OR($AF23=1,$AF23=2),L23,TRUE,""),$AD$34=4,L23,TRUE,""))</f>
        <v/>
      </c>
      <c r="M49" s="203" t="str" cm="1">
        <f t="array" ref="M49">IF(M23="","",_xlfn.IFS($AD$34=1,_xlfn.IFS($AF23=1,M23,TRUE,""),$AD$34=2,_xlfn.IFS(OR($AF23=1,$AF23=3),M23,TRUE,""),$AD$34=3,_xlfn.IFS(OR($AF23=1,$AF23=2),M23,TRUE,""),$AD$34=4,M23,TRUE,""))</f>
        <v/>
      </c>
      <c r="N49" s="203" t="str" cm="1">
        <f t="array" ref="N49">IF(N23="","",_xlfn.IFS($AD$34=1,_xlfn.IFS($AF23=1,N23,TRUE,""),$AD$34=2,_xlfn.IFS(OR($AF23=1,$AF23=3),N23,TRUE,""),$AD$34=3,_xlfn.IFS(OR($AF23=1,$AF23=2),N23,TRUE,""),$AD$34=4,N23,TRUE,""))</f>
        <v/>
      </c>
      <c r="O49" s="203" t="str" cm="1">
        <f t="array" ref="O49">IF(O23="","",_xlfn.IFS($AD$34=1,_xlfn.IFS($AF23=1,O23,TRUE,""),$AD$34=2,_xlfn.IFS(OR($AF23=1,$AF23=3),O23,TRUE,""),$AD$34=3,_xlfn.IFS(OR($AF23=1,$AF23=2),O23,TRUE,""),$AD$34=4,O23,TRUE,""))</f>
        <v/>
      </c>
      <c r="P49" s="203" t="str" cm="1">
        <f t="array" ref="P49">IF(P23="","",_xlfn.IFS($AD$34=1,_xlfn.IFS($AF23=1,P23,TRUE,""),$AD$34=2,_xlfn.IFS(OR($AF23=1,$AF23=3),P23,TRUE,""),$AD$34=3,_xlfn.IFS(OR($AF23=1,$AF23=2),P23,TRUE,""),$AD$34=4,P23,TRUE,""))</f>
        <v/>
      </c>
      <c r="Q49" s="203" t="str" cm="1">
        <f t="array" ref="Q49">IF(Q23="","",_xlfn.IFS($AD$34=1,_xlfn.IFS($AF23=1,Q23,TRUE,""),$AD$34=2,_xlfn.IFS(OR($AF23=1,$AF23=3),Q23,TRUE,""),$AD$34=3,_xlfn.IFS(OR($AF23=1,$AF23=2),Q23,TRUE,""),$AD$34=4,Q23,TRUE,""))</f>
        <v/>
      </c>
      <c r="R49" s="203" t="str" cm="1">
        <f t="array" ref="R49">IF(R23="","",_xlfn.IFS($AD$34=1,_xlfn.IFS($AF23=1,R23,TRUE,""),$AD$34=2,_xlfn.IFS(OR($AF23=1,$AF23=3),R23,TRUE,""),$AD$34=3,_xlfn.IFS(OR($AF23=1,$AF23=2),R23,TRUE,""),$AD$34=4,R23,TRUE,""))</f>
        <v/>
      </c>
      <c r="S49" s="203" t="str" cm="1">
        <f t="array" ref="S49">IF(S23="","",_xlfn.IFS($AD$34=1,_xlfn.IFS($AF23=1,S23,TRUE,""),$AD$34=2,_xlfn.IFS(OR($AF23=1,$AF23=3),S23,TRUE,""),$AD$34=3,_xlfn.IFS(OR($AF23=1,$AF23=2),S23,TRUE,""),$AD$34=4,S23,TRUE,""))</f>
        <v/>
      </c>
      <c r="T49" s="203" t="str" cm="1">
        <f t="array" ref="T49">IF(T23="","",_xlfn.IFS($AD$34=1,_xlfn.IFS($AF23=1,T23,TRUE,""),$AD$34=2,_xlfn.IFS(OR($AF23=1,$AF23=3),T23,TRUE,""),$AD$34=3,_xlfn.IFS(OR($AF23=1,$AF23=2),T23,TRUE,""),$AD$34=4,T23,TRUE,""))</f>
        <v/>
      </c>
      <c r="U49" s="203" t="str" cm="1">
        <f t="array" ref="U49">IF(U23="","",_xlfn.IFS($AD$34=1,_xlfn.IFS($AF23=1,U23,TRUE,""),$AD$34=2,_xlfn.IFS(OR($AF23=1,$AF23=3),U23,TRUE,""),$AD$34=3,_xlfn.IFS(OR($AF23=1,$AF23=2),U23,TRUE,""),$AD$34=4,U23,TRUE,""))</f>
        <v/>
      </c>
      <c r="V49" s="203" t="str" cm="1">
        <f t="array" ref="V49">IF(V23="","",_xlfn.IFS($AD$34=1,_xlfn.IFS($AF23=1,V23,TRUE,""),$AD$34=2,_xlfn.IFS(OR($AF23=1,$AF23=3),V23,TRUE,""),$AD$34=3,_xlfn.IFS(OR($AF23=1,$AF23=2),V23,TRUE,""),$AD$34=4,V23,TRUE,""))</f>
        <v/>
      </c>
      <c r="W49" s="203" t="str" cm="1">
        <f t="array" ref="W49">IF(W23="","",_xlfn.IFS($AD$34=1,_xlfn.IFS($AF23=1,W23,TRUE,""),$AD$34=2,_xlfn.IFS(OR($AF23=1,$AF23=3),W23,TRUE,""),$AD$34=3,_xlfn.IFS(OR($AF23=1,$AF23=2),W23,TRUE,""),$AD$34=4,W23,TRUE,""))</f>
        <v/>
      </c>
      <c r="X49" s="203" t="str" cm="1">
        <f t="array" ref="X49">IF(X23="","",_xlfn.IFS($AD$34=1,_xlfn.IFS($AF23=1,X23,TRUE,""),$AD$34=2,_xlfn.IFS(OR($AF23=1,$AF23=3),X23,TRUE,""),$AD$34=3,_xlfn.IFS(OR($AF23=1,$AF23=2),X23,TRUE,""),$AD$34=4,X23,TRUE,""))</f>
        <v/>
      </c>
      <c r="Y49" s="203" t="str" cm="1">
        <f t="array" ref="Y49">IF(Y23="","",_xlfn.IFS($AD$34=1,_xlfn.IFS($AF23=1,Y23,TRUE,""),$AD$34=2,_xlfn.IFS(OR($AF23=1,$AF23=3),Y23,TRUE,""),$AD$34=3,_xlfn.IFS(OR($AF23=1,$AF23=2),Y23,TRUE,""),$AD$34=4,Y23,TRUE,""))</f>
        <v/>
      </c>
      <c r="Z49" s="204"/>
      <c r="AA49" s="204"/>
      <c r="AB49" s="6"/>
    </row>
    <row r="50" spans="1:28" hidden="1" x14ac:dyDescent="0.15">
      <c r="A50" s="6"/>
      <c r="B50" s="192" t="s">
        <v>42</v>
      </c>
      <c r="C50" s="203" t="str" cm="1">
        <f t="array" ref="C50">IF(C24="","",_xlfn.IFS($AD$34=1,_xlfn.IFS($AF24=1,C24,TRUE,""),$AD$34=2,_xlfn.IFS(OR($AF24=1,$AF24=3),C24,TRUE,""),$AD$34=3,_xlfn.IFS(OR($AF24=1,$AF24=2),C24,TRUE,""),$AD$34=4,C24,TRUE,""))</f>
        <v/>
      </c>
      <c r="D50" s="203" t="str" cm="1">
        <f t="array" ref="D50">IF(D24="","",_xlfn.IFS($AD$34=1,_xlfn.IFS($AF24=1,D24,TRUE,""),$AD$34=2,_xlfn.IFS(OR($AF24=1,$AF24=3),D24,TRUE,""),$AD$34=3,_xlfn.IFS(OR($AF24=1,$AF24=2),D24,TRUE,""),$AD$34=4,D24,TRUE,""))</f>
        <v/>
      </c>
      <c r="E50" s="203" t="str" cm="1">
        <f t="array" ref="E50">IF(E24="","",_xlfn.IFS($AD$34=1,_xlfn.IFS($AF24=1,E24,TRUE,""),$AD$34=2,_xlfn.IFS(OR($AF24=1,$AF24=3),E24,TRUE,""),$AD$34=3,_xlfn.IFS(OR($AF24=1,$AF24=2),E24,TRUE,""),$AD$34=4,E24,TRUE,""))</f>
        <v/>
      </c>
      <c r="F50" s="203" t="str" cm="1">
        <f t="array" ref="F50">IF(F24="","",_xlfn.IFS($AD$34=1,_xlfn.IFS($AF24=1,F24,TRUE,""),$AD$34=2,_xlfn.IFS(OR($AF24=1,$AF24=3),F24,TRUE,""),$AD$34=3,_xlfn.IFS(OR($AF24=1,$AF24=2),F24,TRUE,""),$AD$34=4,F24,TRUE,""))</f>
        <v/>
      </c>
      <c r="G50" s="203" t="str" cm="1">
        <f t="array" ref="G50">IF(G24="","",_xlfn.IFS($AD$34=1,_xlfn.IFS($AF24=1,G24,TRUE,""),$AD$34=2,_xlfn.IFS(OR($AF24=1,$AF24=3),G24,TRUE,""),$AD$34=3,_xlfn.IFS(OR($AF24=1,$AF24=2),G24,TRUE,""),$AD$34=4,G24,TRUE,""))</f>
        <v/>
      </c>
      <c r="H50" s="203" t="str" cm="1">
        <f t="array" ref="H50">IF(H24="","",_xlfn.IFS($AD$34=1,_xlfn.IFS($AF24=1,H24,TRUE,""),$AD$34=2,_xlfn.IFS(OR($AF24=1,$AF24=3),H24,TRUE,""),$AD$34=3,_xlfn.IFS(OR($AF24=1,$AF24=2),H24,TRUE,""),$AD$34=4,H24,TRUE,""))</f>
        <v/>
      </c>
      <c r="I50" s="203" t="str" cm="1">
        <f t="array" ref="I50">IF(I24="","",_xlfn.IFS($AD$34=1,_xlfn.IFS($AF24=1,I24,TRUE,""),$AD$34=2,_xlfn.IFS(OR($AF24=1,$AF24=3),I24,TRUE,""),$AD$34=3,_xlfn.IFS(OR($AF24=1,$AF24=2),I24,TRUE,""),$AD$34=4,I24,TRUE,""))</f>
        <v/>
      </c>
      <c r="J50" s="203" t="str" cm="1">
        <f t="array" ref="J50">IF(J24="","",_xlfn.IFS($AD$34=1,_xlfn.IFS($AF24=1,J24,TRUE,""),$AD$34=2,_xlfn.IFS(OR($AF24=1,$AF24=3),J24,TRUE,""),$AD$34=3,_xlfn.IFS(OR($AF24=1,$AF24=2),J24,TRUE,""),$AD$34=4,J24,TRUE,""))</f>
        <v/>
      </c>
      <c r="K50" s="203" t="str" cm="1">
        <f t="array" ref="K50">IF(K24="","",_xlfn.IFS($AD$34=1,_xlfn.IFS($AF24=1,K24,TRUE,""),$AD$34=2,_xlfn.IFS(OR($AF24=1,$AF24=3),K24,TRUE,""),$AD$34=3,_xlfn.IFS(OR($AF24=1,$AF24=2),K24,TRUE,""),$AD$34=4,K24,TRUE,""))</f>
        <v/>
      </c>
      <c r="L50" s="203" t="str" cm="1">
        <f t="array" ref="L50">IF(L24="","",_xlfn.IFS($AD$34=1,_xlfn.IFS($AF24=1,L24,TRUE,""),$AD$34=2,_xlfn.IFS(OR($AF24=1,$AF24=3),L24,TRUE,""),$AD$34=3,_xlfn.IFS(OR($AF24=1,$AF24=2),L24,TRUE,""),$AD$34=4,L24,TRUE,""))</f>
        <v/>
      </c>
      <c r="M50" s="203" t="str" cm="1">
        <f t="array" ref="M50">IF(M24="","",_xlfn.IFS($AD$34=1,_xlfn.IFS($AF24=1,M24,TRUE,""),$AD$34=2,_xlfn.IFS(OR($AF24=1,$AF24=3),M24,TRUE,""),$AD$34=3,_xlfn.IFS(OR($AF24=1,$AF24=2),M24,TRUE,""),$AD$34=4,M24,TRUE,""))</f>
        <v/>
      </c>
      <c r="N50" s="203" t="str" cm="1">
        <f t="array" ref="N50">IF(N24="","",_xlfn.IFS($AD$34=1,_xlfn.IFS($AF24=1,N24,TRUE,""),$AD$34=2,_xlfn.IFS(OR($AF24=1,$AF24=3),N24,TRUE,""),$AD$34=3,_xlfn.IFS(OR($AF24=1,$AF24=2),N24,TRUE,""),$AD$34=4,N24,TRUE,""))</f>
        <v/>
      </c>
      <c r="O50" s="203" t="str" cm="1">
        <f t="array" ref="O50">IF(O24="","",_xlfn.IFS($AD$34=1,_xlfn.IFS($AF24=1,O24,TRUE,""),$AD$34=2,_xlfn.IFS(OR($AF24=1,$AF24=3),O24,TRUE,""),$AD$34=3,_xlfn.IFS(OR($AF24=1,$AF24=2),O24,TRUE,""),$AD$34=4,O24,TRUE,""))</f>
        <v/>
      </c>
      <c r="P50" s="203" t="str" cm="1">
        <f t="array" ref="P50">IF(P24="","",_xlfn.IFS($AD$34=1,_xlfn.IFS($AF24=1,P24,TRUE,""),$AD$34=2,_xlfn.IFS(OR($AF24=1,$AF24=3),P24,TRUE,""),$AD$34=3,_xlfn.IFS(OR($AF24=1,$AF24=2),P24,TRUE,""),$AD$34=4,P24,TRUE,""))</f>
        <v/>
      </c>
      <c r="Q50" s="203" t="str" cm="1">
        <f t="array" ref="Q50">IF(Q24="","",_xlfn.IFS($AD$34=1,_xlfn.IFS($AF24=1,Q24,TRUE,""),$AD$34=2,_xlfn.IFS(OR($AF24=1,$AF24=3),Q24,TRUE,""),$AD$34=3,_xlfn.IFS(OR($AF24=1,$AF24=2),Q24,TRUE,""),$AD$34=4,Q24,TRUE,""))</f>
        <v/>
      </c>
      <c r="R50" s="203" t="str" cm="1">
        <f t="array" ref="R50">IF(R24="","",_xlfn.IFS($AD$34=1,_xlfn.IFS($AF24=1,R24,TRUE,""),$AD$34=2,_xlfn.IFS(OR($AF24=1,$AF24=3),R24,TRUE,""),$AD$34=3,_xlfn.IFS(OR($AF24=1,$AF24=2),R24,TRUE,""),$AD$34=4,R24,TRUE,""))</f>
        <v/>
      </c>
      <c r="S50" s="203" t="str" cm="1">
        <f t="array" ref="S50">IF(S24="","",_xlfn.IFS($AD$34=1,_xlfn.IFS($AF24=1,S24,TRUE,""),$AD$34=2,_xlfn.IFS(OR($AF24=1,$AF24=3),S24,TRUE,""),$AD$34=3,_xlfn.IFS(OR($AF24=1,$AF24=2),S24,TRUE,""),$AD$34=4,S24,TRUE,""))</f>
        <v/>
      </c>
      <c r="T50" s="203" t="str" cm="1">
        <f t="array" ref="T50">IF(T24="","",_xlfn.IFS($AD$34=1,_xlfn.IFS($AF24=1,T24,TRUE,""),$AD$34=2,_xlfn.IFS(OR($AF24=1,$AF24=3),T24,TRUE,""),$AD$34=3,_xlfn.IFS(OR($AF24=1,$AF24=2),T24,TRUE,""),$AD$34=4,T24,TRUE,""))</f>
        <v/>
      </c>
      <c r="U50" s="203" t="str" cm="1">
        <f t="array" ref="U50">IF(U24="","",_xlfn.IFS($AD$34=1,_xlfn.IFS($AF24=1,U24,TRUE,""),$AD$34=2,_xlfn.IFS(OR($AF24=1,$AF24=3),U24,TRUE,""),$AD$34=3,_xlfn.IFS(OR($AF24=1,$AF24=2),U24,TRUE,""),$AD$34=4,U24,TRUE,""))</f>
        <v/>
      </c>
      <c r="V50" s="203" t="str" cm="1">
        <f t="array" ref="V50">IF(V24="","",_xlfn.IFS($AD$34=1,_xlfn.IFS($AF24=1,V24,TRUE,""),$AD$34=2,_xlfn.IFS(OR($AF24=1,$AF24=3),V24,TRUE,""),$AD$34=3,_xlfn.IFS(OR($AF24=1,$AF24=2),V24,TRUE,""),$AD$34=4,V24,TRUE,""))</f>
        <v/>
      </c>
      <c r="W50" s="203" t="str" cm="1">
        <f t="array" ref="W50">IF(W24="","",_xlfn.IFS($AD$34=1,_xlfn.IFS($AF24=1,W24,TRUE,""),$AD$34=2,_xlfn.IFS(OR($AF24=1,$AF24=3),W24,TRUE,""),$AD$34=3,_xlfn.IFS(OR($AF24=1,$AF24=2),W24,TRUE,""),$AD$34=4,W24,TRUE,""))</f>
        <v/>
      </c>
      <c r="X50" s="203" t="str" cm="1">
        <f t="array" ref="X50">IF(X24="","",_xlfn.IFS($AD$34=1,_xlfn.IFS($AF24=1,X24,TRUE,""),$AD$34=2,_xlfn.IFS(OR($AF24=1,$AF24=3),X24,TRUE,""),$AD$34=3,_xlfn.IFS(OR($AF24=1,$AF24=2),X24,TRUE,""),$AD$34=4,X24,TRUE,""))</f>
        <v/>
      </c>
      <c r="Y50" s="203" t="str" cm="1">
        <f t="array" ref="Y50">IF(Y24="","",_xlfn.IFS($AD$34=1,_xlfn.IFS($AF24=1,Y24,TRUE,""),$AD$34=2,_xlfn.IFS(OR($AF24=1,$AF24=3),Y24,TRUE,""),$AD$34=3,_xlfn.IFS(OR($AF24=1,$AF24=2),Y24,TRUE,""),$AD$34=4,Y24,TRUE,""))</f>
        <v/>
      </c>
      <c r="Z50" s="204"/>
      <c r="AA50" s="204"/>
      <c r="AB50" s="6"/>
    </row>
    <row r="51" spans="1:28" ht="29.25" hidden="1" customHeight="1" x14ac:dyDescent="0.15">
      <c r="A51" s="6"/>
      <c r="B51" s="81" t="s">
        <v>260</v>
      </c>
      <c r="C51" s="205">
        <f>SUM(C41:C50)</f>
        <v>0</v>
      </c>
      <c r="D51" s="205">
        <f t="shared" ref="D51:Y51" si="20">SUM(D41:D50)</f>
        <v>0</v>
      </c>
      <c r="E51" s="205">
        <f t="shared" si="20"/>
        <v>0</v>
      </c>
      <c r="F51" s="205">
        <f t="shared" si="20"/>
        <v>0</v>
      </c>
      <c r="G51" s="205">
        <f t="shared" si="20"/>
        <v>0</v>
      </c>
      <c r="H51" s="205">
        <f t="shared" si="20"/>
        <v>0</v>
      </c>
      <c r="I51" s="205">
        <f t="shared" si="20"/>
        <v>0</v>
      </c>
      <c r="J51" s="205">
        <f t="shared" si="20"/>
        <v>0</v>
      </c>
      <c r="K51" s="205">
        <f t="shared" si="20"/>
        <v>0</v>
      </c>
      <c r="L51" s="205">
        <f t="shared" si="20"/>
        <v>0</v>
      </c>
      <c r="M51" s="205">
        <f t="shared" si="20"/>
        <v>0</v>
      </c>
      <c r="N51" s="205">
        <f t="shared" si="20"/>
        <v>0</v>
      </c>
      <c r="O51" s="205">
        <f t="shared" si="20"/>
        <v>0</v>
      </c>
      <c r="P51" s="205">
        <f t="shared" si="20"/>
        <v>0</v>
      </c>
      <c r="Q51" s="205">
        <f t="shared" si="20"/>
        <v>0</v>
      </c>
      <c r="R51" s="205">
        <f t="shared" si="20"/>
        <v>0</v>
      </c>
      <c r="S51" s="205">
        <f t="shared" si="20"/>
        <v>0</v>
      </c>
      <c r="T51" s="205">
        <f t="shared" si="20"/>
        <v>0</v>
      </c>
      <c r="U51" s="205">
        <f t="shared" si="20"/>
        <v>0</v>
      </c>
      <c r="V51" s="205">
        <f t="shared" si="20"/>
        <v>0</v>
      </c>
      <c r="W51" s="205">
        <f t="shared" si="20"/>
        <v>0</v>
      </c>
      <c r="X51" s="205">
        <f t="shared" si="20"/>
        <v>0</v>
      </c>
      <c r="Y51" s="205">
        <f t="shared" si="20"/>
        <v>0</v>
      </c>
      <c r="Z51" s="6"/>
      <c r="AA51" s="6"/>
      <c r="AB51" s="6"/>
    </row>
    <row r="52" spans="1:28" ht="29.25" hidden="1" customHeight="1" x14ac:dyDescent="0.15">
      <c r="A52" s="6"/>
      <c r="B52" s="154" t="s">
        <v>44</v>
      </c>
      <c r="C52" s="361">
        <f>SUM(C51:Y51)</f>
        <v>0</v>
      </c>
      <c r="D52" s="362"/>
      <c r="E52" s="362"/>
      <c r="F52" s="362"/>
      <c r="G52" s="362"/>
      <c r="H52" s="362"/>
      <c r="I52" s="362"/>
      <c r="J52" s="362"/>
      <c r="K52" s="362"/>
      <c r="L52" s="362"/>
      <c r="M52" s="362"/>
      <c r="N52" s="362"/>
      <c r="O52" s="362"/>
      <c r="P52" s="362"/>
      <c r="Q52" s="362"/>
      <c r="R52" s="362"/>
      <c r="S52" s="362"/>
      <c r="T52" s="362"/>
      <c r="U52" s="362"/>
      <c r="V52" s="362"/>
      <c r="W52" s="362"/>
      <c r="X52" s="362"/>
      <c r="Y52" s="362"/>
      <c r="Z52" s="6"/>
      <c r="AA52" s="6"/>
      <c r="AB52" s="6"/>
    </row>
  </sheetData>
  <sheetProtection algorithmName="SHA-512" hashValue="DfU+vcd1cFCX+5dq+UfNvytt33TuAFuxqxihSyQFEAjEcVvhUdtLLDV+TLXNTGc2N6qv8AIE6NpZM7XmxfyrSA==" saltValue="MuIOFwhbFFIJSIFxcAakmQ==" spinCount="100000" sheet="1" objects="1" scenarios="1" selectLockedCells="1"/>
  <mergeCells count="47">
    <mergeCell ref="C52:Y52"/>
    <mergeCell ref="AA3:AA14"/>
    <mergeCell ref="Z3:Z14"/>
    <mergeCell ref="Z26:AA26"/>
    <mergeCell ref="V30:Y32"/>
    <mergeCell ref="V28:Y28"/>
    <mergeCell ref="V29:Y29"/>
    <mergeCell ref="B3:Y3"/>
    <mergeCell ref="H8:H14"/>
    <mergeCell ref="I8:I14"/>
    <mergeCell ref="J8:J14"/>
    <mergeCell ref="K8:K14"/>
    <mergeCell ref="L8:L14"/>
    <mergeCell ref="B4:B14"/>
    <mergeCell ref="G6:Q7"/>
    <mergeCell ref="R6:S7"/>
    <mergeCell ref="S8:S14"/>
    <mergeCell ref="G4:Y5"/>
    <mergeCell ref="C4:F5"/>
    <mergeCell ref="V8:V14"/>
    <mergeCell ref="W8:W14"/>
    <mergeCell ref="X8:X14"/>
    <mergeCell ref="G8:G14"/>
    <mergeCell ref="C26:Y26"/>
    <mergeCell ref="D6:D14"/>
    <mergeCell ref="E6:E14"/>
    <mergeCell ref="F6:F14"/>
    <mergeCell ref="T6:V7"/>
    <mergeCell ref="W6:Y7"/>
    <mergeCell ref="C6:C14"/>
    <mergeCell ref="Y8:Y14"/>
    <mergeCell ref="T8:T14"/>
    <mergeCell ref="U8:U14"/>
    <mergeCell ref="M8:M14"/>
    <mergeCell ref="N8:N14"/>
    <mergeCell ref="O8:O14"/>
    <mergeCell ref="P8:P14"/>
    <mergeCell ref="Q8:Q14"/>
    <mergeCell ref="R8:R14"/>
    <mergeCell ref="C31:F31"/>
    <mergeCell ref="C30:F30"/>
    <mergeCell ref="C29:F29"/>
    <mergeCell ref="C28:F28"/>
    <mergeCell ref="G28:H28"/>
    <mergeCell ref="G29:H29"/>
    <mergeCell ref="G30:H30"/>
    <mergeCell ref="G31:H31"/>
  </mergeCells>
  <phoneticPr fontId="13"/>
  <conditionalFormatting sqref="V29:Y29">
    <cfRule type="expression" dxfId="10" priority="5">
      <formula>$V$29="NG"</formula>
    </cfRule>
    <cfRule type="expression" dxfId="9" priority="6">
      <formula>$Q$63="NG"</formula>
    </cfRule>
  </conditionalFormatting>
  <dataValidations count="1">
    <dataValidation type="list" allowBlank="1" showInputMessage="1" showErrorMessage="1" sqref="Z15:AA24 Z41:AA50" xr:uid="{DB3FD737-95D0-4510-8DCF-98CEA42C0668}">
      <formula1>$AD$11:$AD$12</formula1>
    </dataValidation>
  </dataValidations>
  <printOptions horizontalCentered="1" verticalCentered="1"/>
  <pageMargins left="0.70866141732283472" right="0.70866141732283472" top="0.74803149606299213" bottom="0.74803149606299213" header="0.31496062992125984" footer="0.31496062992125984"/>
  <pageSetup paperSize="9" scale="6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ADD41-B9F3-46F0-B21D-F4DF4049C92F}">
  <sheetPr codeName="Sheet5">
    <tabColor rgb="FFFFFF00"/>
    <pageSetUpPr fitToPage="1"/>
  </sheetPr>
  <dimension ref="A1:Y47"/>
  <sheetViews>
    <sheetView view="pageBreakPreview" zoomScale="70" zoomScaleNormal="85" zoomScaleSheetLayoutView="70" workbookViewId="0">
      <selection activeCell="C10" sqref="C10:D10"/>
    </sheetView>
  </sheetViews>
  <sheetFormatPr defaultRowHeight="11.25" x14ac:dyDescent="0.15"/>
  <cols>
    <col min="1" max="1" width="1.375" style="25" customWidth="1"/>
    <col min="2" max="2" width="36.875" style="25" customWidth="1"/>
    <col min="3" max="3" width="10.125" style="25" customWidth="1"/>
    <col min="4" max="4" width="10.5" style="25" customWidth="1"/>
    <col min="5" max="5" width="10.25" style="25" customWidth="1"/>
    <col min="6" max="6" width="37.25" style="25" bestFit="1" customWidth="1"/>
    <col min="7" max="7" width="10.125" style="25" customWidth="1"/>
    <col min="8" max="8" width="6.625" style="25" customWidth="1"/>
    <col min="9" max="9" width="1.375" style="25" customWidth="1"/>
    <col min="10" max="11" width="9" style="25"/>
    <col min="12" max="12" width="9" style="25" customWidth="1"/>
    <col min="13" max="13" width="9" style="25" hidden="1" customWidth="1"/>
    <col min="14" max="14" width="26.75" style="25" hidden="1" customWidth="1"/>
    <col min="15" max="15" width="25.75" style="25" hidden="1" customWidth="1"/>
    <col min="16" max="17" width="9" style="25" hidden="1" customWidth="1"/>
    <col min="18" max="18" width="21.5" style="210" hidden="1" customWidth="1"/>
    <col min="19" max="16384" width="9" style="25"/>
  </cols>
  <sheetData>
    <row r="1" spans="1:18" ht="27" customHeight="1" x14ac:dyDescent="0.15">
      <c r="A1" s="28"/>
      <c r="B1" s="181" t="s">
        <v>220</v>
      </c>
      <c r="C1" s="28"/>
      <c r="D1" s="28"/>
      <c r="E1" s="28"/>
      <c r="F1" s="28"/>
      <c r="G1" s="28"/>
      <c r="H1" s="28"/>
      <c r="I1" s="28"/>
    </row>
    <row r="2" spans="1:18" ht="36.75" customHeight="1" x14ac:dyDescent="0.15">
      <c r="A2" s="28"/>
      <c r="B2" s="394" t="s">
        <v>327</v>
      </c>
      <c r="C2" s="395"/>
      <c r="D2" s="395"/>
      <c r="E2" s="28"/>
      <c r="F2" s="396" t="s">
        <v>212</v>
      </c>
      <c r="G2" s="397"/>
      <c r="H2" s="398"/>
      <c r="I2" s="28"/>
    </row>
    <row r="3" spans="1:18" ht="36.75" customHeight="1" x14ac:dyDescent="0.15">
      <c r="A3" s="28"/>
      <c r="B3" s="211" t="s">
        <v>314</v>
      </c>
      <c r="C3" s="206"/>
      <c r="D3" s="212" t="s">
        <v>18</v>
      </c>
      <c r="E3" s="29"/>
      <c r="F3" s="211" t="s">
        <v>217</v>
      </c>
      <c r="G3" s="205">
        <f>①対象区域面積!C26</f>
        <v>0</v>
      </c>
      <c r="H3" s="212" t="s">
        <v>18</v>
      </c>
      <c r="I3" s="28"/>
    </row>
    <row r="4" spans="1:18" ht="36.75" customHeight="1" x14ac:dyDescent="0.15">
      <c r="A4" s="28"/>
      <c r="B4" s="213"/>
      <c r="C4" s="291"/>
      <c r="D4" s="6"/>
      <c r="E4" s="28"/>
      <c r="F4" s="211" t="s">
        <v>216</v>
      </c>
      <c r="G4" s="205">
        <f>①対象区域面積!Z25</f>
        <v>0</v>
      </c>
      <c r="H4" s="212" t="s">
        <v>18</v>
      </c>
      <c r="I4" s="28"/>
    </row>
    <row r="5" spans="1:18" ht="36.75" customHeight="1" x14ac:dyDescent="0.15">
      <c r="A5" s="28"/>
      <c r="B5" s="213"/>
      <c r="C5" s="214"/>
      <c r="D5" s="6"/>
      <c r="E5" s="28"/>
      <c r="F5" s="215" t="s">
        <v>206</v>
      </c>
      <c r="G5" s="205">
        <f>①対象区域面積!AA25</f>
        <v>0</v>
      </c>
      <c r="H5" s="212" t="s">
        <v>18</v>
      </c>
      <c r="I5" s="28"/>
    </row>
    <row r="6" spans="1:18" ht="36.75" customHeight="1" x14ac:dyDescent="0.15">
      <c r="A6" s="28"/>
      <c r="B6" s="28"/>
      <c r="C6" s="28"/>
      <c r="D6" s="28"/>
      <c r="E6" s="28"/>
      <c r="F6" s="215" t="s">
        <v>213</v>
      </c>
      <c r="G6" s="205">
        <f>①対象区域面積!Z26</f>
        <v>0</v>
      </c>
      <c r="H6" s="212" t="s">
        <v>18</v>
      </c>
      <c r="I6" s="28"/>
    </row>
    <row r="7" spans="1:18" ht="7.5" customHeight="1" x14ac:dyDescent="0.15">
      <c r="A7" s="28"/>
      <c r="B7" s="28"/>
      <c r="C7" s="28"/>
      <c r="D7" s="28"/>
      <c r="E7" s="28"/>
      <c r="F7" s="28"/>
      <c r="G7" s="28"/>
      <c r="H7" s="28"/>
      <c r="I7" s="28"/>
    </row>
    <row r="8" spans="1:18" ht="7.5" customHeight="1" x14ac:dyDescent="0.15">
      <c r="A8" s="28"/>
      <c r="B8" s="400"/>
      <c r="C8" s="400"/>
      <c r="D8" s="400"/>
      <c r="E8" s="28"/>
      <c r="F8" s="402"/>
      <c r="G8" s="402"/>
      <c r="H8" s="402"/>
      <c r="I8" s="28"/>
      <c r="M8" s="24" t="s">
        <v>183</v>
      </c>
      <c r="N8" s="216" t="s">
        <v>210</v>
      </c>
      <c r="O8" s="216" t="s">
        <v>196</v>
      </c>
    </row>
    <row r="9" spans="1:18" ht="36.75" customHeight="1" x14ac:dyDescent="0.15">
      <c r="A9" s="28"/>
      <c r="B9" s="394" t="s">
        <v>326</v>
      </c>
      <c r="C9" s="395"/>
      <c r="D9" s="395"/>
      <c r="E9" s="28"/>
      <c r="F9" s="401" t="s">
        <v>215</v>
      </c>
      <c r="G9" s="401"/>
      <c r="H9" s="401"/>
      <c r="I9" s="28"/>
      <c r="M9" s="24" t="s">
        <v>182</v>
      </c>
      <c r="N9" s="25" t="s">
        <v>211</v>
      </c>
      <c r="O9" s="216" t="s">
        <v>198</v>
      </c>
      <c r="R9" s="251" t="s">
        <v>301</v>
      </c>
    </row>
    <row r="10" spans="1:18" ht="36.75" customHeight="1" x14ac:dyDescent="0.15">
      <c r="A10" s="28"/>
      <c r="B10" s="217" t="s">
        <v>184</v>
      </c>
      <c r="C10" s="399"/>
      <c r="D10" s="399"/>
      <c r="E10" s="28"/>
      <c r="F10" s="218" t="s">
        <v>181</v>
      </c>
      <c r="G10" s="393"/>
      <c r="H10" s="393"/>
      <c r="I10" s="28"/>
      <c r="O10" s="216" t="s">
        <v>197</v>
      </c>
      <c r="R10" s="253" t="b">
        <v>0</v>
      </c>
    </row>
    <row r="11" spans="1:18" ht="36.75" customHeight="1" x14ac:dyDescent="0.15">
      <c r="A11" s="28"/>
      <c r="B11" s="215" t="s">
        <v>93</v>
      </c>
      <c r="C11" s="207"/>
      <c r="D11" s="212" t="s">
        <v>97</v>
      </c>
      <c r="E11" s="28"/>
      <c r="F11" s="215" t="s">
        <v>98</v>
      </c>
      <c r="G11" s="302" t="str" cm="1">
        <f t="array" ref="G11">_xlfn.IFS(G10="公共施設用",500,G10="民間施設用",ROUNDUP(G15/G12,3),TRUE,"")</f>
        <v/>
      </c>
      <c r="H11" s="212" t="s">
        <v>223</v>
      </c>
      <c r="I11" s="28"/>
      <c r="O11" s="216" t="s">
        <v>208</v>
      </c>
      <c r="R11" s="252" t="s">
        <v>302</v>
      </c>
    </row>
    <row r="12" spans="1:18" ht="36.75" customHeight="1" x14ac:dyDescent="0.15">
      <c r="A12" s="28"/>
      <c r="B12" s="215" t="s">
        <v>321</v>
      </c>
      <c r="C12" s="208"/>
      <c r="D12" s="212"/>
      <c r="E12" s="28"/>
      <c r="F12" s="211" t="s">
        <v>207</v>
      </c>
      <c r="G12" s="205" t="str" cm="1">
        <f t="array" ref="G12">_xlfn.IFS(F18="「③雨水浸透阻害以外の行為」「④既存開発地」",G3-G6,F18="「③雨水浸透阻害以外の行為」",G3-G4,F18="「④既存開発地」",G3-G5,F18="該当なし",G3,TRUE,"")</f>
        <v/>
      </c>
      <c r="H12" s="212" t="s">
        <v>18</v>
      </c>
      <c r="I12" s="28"/>
    </row>
    <row r="13" spans="1:18" ht="36.75" customHeight="1" x14ac:dyDescent="0.15">
      <c r="A13" s="28"/>
      <c r="B13" s="215" t="s">
        <v>322</v>
      </c>
      <c r="C13" s="206"/>
      <c r="D13" s="212" t="s">
        <v>221</v>
      </c>
      <c r="E13" s="28"/>
      <c r="F13" s="215" t="s">
        <v>99</v>
      </c>
      <c r="G13" s="212">
        <v>0.02</v>
      </c>
      <c r="H13" s="215" t="s">
        <v>102</v>
      </c>
      <c r="I13" s="28"/>
    </row>
    <row r="14" spans="1:18" ht="36.75" customHeight="1" x14ac:dyDescent="0.15">
      <c r="A14" s="28"/>
      <c r="B14" s="215" t="s">
        <v>323</v>
      </c>
      <c r="C14" s="208"/>
      <c r="D14" s="212"/>
      <c r="E14" s="28"/>
      <c r="F14" s="215" t="s">
        <v>100</v>
      </c>
      <c r="G14" s="212" t="e">
        <f>G13*G12</f>
        <v>#VALUE!</v>
      </c>
      <c r="H14" s="212" t="s">
        <v>221</v>
      </c>
      <c r="I14" s="28"/>
    </row>
    <row r="15" spans="1:18" ht="36.75" customHeight="1" x14ac:dyDescent="0.15">
      <c r="A15" s="28"/>
      <c r="B15" s="215" t="s">
        <v>324</v>
      </c>
      <c r="C15" s="206"/>
      <c r="D15" s="212" t="s">
        <v>221</v>
      </c>
      <c r="E15" s="28"/>
      <c r="F15" s="215" t="s">
        <v>101</v>
      </c>
      <c r="G15" s="219" t="str" cm="1">
        <f t="array" ref="G15">_xlfn.IFS(G10="民間施設用",'様式-C'!U20,G10="公共施設用",500*G12,TRUE,"")</f>
        <v/>
      </c>
      <c r="H15" s="212" t="s">
        <v>222</v>
      </c>
      <c r="I15" s="28"/>
    </row>
    <row r="16" spans="1:18" ht="36.75" customHeight="1" x14ac:dyDescent="0.15">
      <c r="A16" s="28"/>
      <c r="B16" s="215" t="s">
        <v>94</v>
      </c>
      <c r="C16" s="206"/>
      <c r="D16" s="212" t="s">
        <v>97</v>
      </c>
      <c r="E16" s="28"/>
      <c r="F16" s="28"/>
      <c r="G16" s="28"/>
      <c r="H16" s="28"/>
      <c r="I16" s="28"/>
    </row>
    <row r="17" spans="1:25" ht="36.75" customHeight="1" x14ac:dyDescent="0.15">
      <c r="A17" s="28"/>
      <c r="B17" s="215" t="s">
        <v>95</v>
      </c>
      <c r="C17" s="209"/>
      <c r="D17" s="212" t="s">
        <v>223</v>
      </c>
      <c r="E17" s="28"/>
      <c r="F17" s="405" t="s">
        <v>195</v>
      </c>
      <c r="G17" s="405"/>
      <c r="H17" s="405"/>
      <c r="I17" s="28"/>
    </row>
    <row r="18" spans="1:25" ht="36.75" customHeight="1" x14ac:dyDescent="0.15">
      <c r="A18" s="28"/>
      <c r="B18" s="215" t="s">
        <v>96</v>
      </c>
      <c r="C18" s="296">
        <f>C17*C3</f>
        <v>0</v>
      </c>
      <c r="D18" s="212" t="s">
        <v>222</v>
      </c>
      <c r="E18" s="28"/>
      <c r="F18" s="406"/>
      <c r="G18" s="406"/>
      <c r="H18" s="406"/>
      <c r="I18" s="28"/>
    </row>
    <row r="19" spans="1:25" ht="36.75" customHeight="1" x14ac:dyDescent="0.15">
      <c r="A19" s="28"/>
      <c r="B19" s="28"/>
      <c r="C19" s="220"/>
      <c r="D19" s="28"/>
      <c r="E19" s="28"/>
      <c r="F19" s="407" t="s">
        <v>303</v>
      </c>
      <c r="G19" s="407"/>
      <c r="H19" s="407"/>
      <c r="I19" s="28"/>
    </row>
    <row r="20" spans="1:25" ht="24" customHeight="1" x14ac:dyDescent="0.15">
      <c r="A20" s="28"/>
      <c r="B20" s="221" t="s">
        <v>214</v>
      </c>
      <c r="C20" s="28"/>
      <c r="D20" s="28"/>
      <c r="E20" s="28"/>
      <c r="F20" s="28"/>
      <c r="G20" s="28"/>
      <c r="H20" s="28"/>
      <c r="I20" s="28"/>
    </row>
    <row r="21" spans="1:25" ht="26.25" customHeight="1" x14ac:dyDescent="0.15">
      <c r="A21" s="28"/>
      <c r="B21" s="403" t="s">
        <v>103</v>
      </c>
      <c r="C21" s="404"/>
      <c r="D21" s="403" t="s">
        <v>237</v>
      </c>
      <c r="E21" s="404"/>
      <c r="F21" s="222" t="s">
        <v>236</v>
      </c>
      <c r="G21" s="28"/>
      <c r="H21" s="28"/>
      <c r="I21" s="28"/>
    </row>
    <row r="22" spans="1:25" ht="36.75" customHeight="1" x14ac:dyDescent="0.15">
      <c r="A22" s="28"/>
      <c r="B22" s="215" t="s">
        <v>104</v>
      </c>
      <c r="C22" s="223" t="str" cm="1">
        <f t="array" ref="C22">_xlfn.IFS(C10="流域外（荒川）","不要",R10=TRUE,"必要",C3&lt;0.1,"不要",TRUE,"必要")</f>
        <v>不要</v>
      </c>
      <c r="D22" s="410" t="str" cm="1">
        <f t="array" ref="D22">_xlfn.IFS(C23="不要","－",C22="不要",G15,G15&gt;=C18,G15,G15&lt;C18,C18,TRUE,"")</f>
        <v/>
      </c>
      <c r="E22" s="411"/>
      <c r="F22" s="408" t="e" cm="1">
        <f t="array" ref="F22">_xlfn.IFS(C23="不要","－",C22="不要",G14,G14&gt;=C13,C13,G14&lt;C13,G14,TRUE,"")</f>
        <v>#VALUE!</v>
      </c>
      <c r="G22" s="28"/>
      <c r="H22" s="28"/>
      <c r="I22" s="28"/>
    </row>
    <row r="23" spans="1:25" ht="36.75" customHeight="1" x14ac:dyDescent="0.15">
      <c r="A23" s="28"/>
      <c r="B23" s="211" t="s">
        <v>105</v>
      </c>
      <c r="C23" s="223" t="str">
        <f>IF(G3&lt;1,"必要","不要")</f>
        <v>必要</v>
      </c>
      <c r="D23" s="412"/>
      <c r="E23" s="413"/>
      <c r="F23" s="409"/>
      <c r="G23" s="28"/>
      <c r="H23" s="28"/>
      <c r="I23" s="28"/>
    </row>
    <row r="24" spans="1:25" ht="36.75" customHeight="1" x14ac:dyDescent="0.15">
      <c r="A24" s="28"/>
      <c r="B24" s="224" t="s">
        <v>106</v>
      </c>
      <c r="C24" s="225" t="str">
        <f>IF(G3&gt;=1,"必要","不要")</f>
        <v>不要</v>
      </c>
      <c r="D24" s="392" t="s">
        <v>209</v>
      </c>
      <c r="E24" s="392"/>
      <c r="F24" s="392"/>
      <c r="G24" s="28"/>
      <c r="H24" s="28"/>
      <c r="I24" s="28"/>
    </row>
    <row r="25" spans="1:25" ht="9.75" customHeight="1" x14ac:dyDescent="0.15">
      <c r="A25" s="28"/>
      <c r="B25" s="28"/>
      <c r="C25" s="28"/>
      <c r="D25" s="28"/>
      <c r="E25" s="28"/>
      <c r="F25" s="28"/>
      <c r="G25" s="28"/>
      <c r="H25" s="28"/>
      <c r="I25" s="28"/>
    </row>
    <row r="26" spans="1:25" ht="36.75" customHeight="1" x14ac:dyDescent="0.15">
      <c r="A26" s="28"/>
      <c r="B26" s="28"/>
      <c r="C26" s="28"/>
      <c r="D26" s="28"/>
      <c r="E26" s="28"/>
      <c r="F26" s="28"/>
      <c r="G26" s="28"/>
      <c r="H26" s="28"/>
      <c r="I26" s="28"/>
    </row>
    <row r="27" spans="1:25" ht="36.75" customHeight="1" x14ac:dyDescent="0.15">
      <c r="A27" s="28"/>
      <c r="B27" s="28"/>
      <c r="C27" s="28"/>
      <c r="D27" s="28"/>
      <c r="E27" s="28"/>
      <c r="F27" s="28"/>
      <c r="G27" s="28"/>
      <c r="H27" s="28"/>
      <c r="I27" s="28"/>
      <c r="Y27" s="303"/>
    </row>
    <row r="28" spans="1:25" ht="36.75" customHeight="1" x14ac:dyDescent="0.15">
      <c r="A28" s="28"/>
      <c r="B28" s="28"/>
      <c r="C28" s="28"/>
      <c r="D28" s="28"/>
      <c r="E28" s="28"/>
      <c r="F28" s="28"/>
      <c r="G28" s="28"/>
      <c r="H28" s="28"/>
      <c r="I28" s="28"/>
      <c r="Y28" s="303"/>
    </row>
    <row r="29" spans="1:25" ht="36.75" customHeight="1" x14ac:dyDescent="0.15">
      <c r="A29" s="28"/>
      <c r="B29" s="28"/>
      <c r="C29" s="28"/>
      <c r="D29" s="28"/>
      <c r="E29" s="28"/>
      <c r="F29" s="28"/>
      <c r="G29" s="28"/>
      <c r="H29" s="28"/>
      <c r="I29" s="28"/>
    </row>
    <row r="30" spans="1:25" ht="36.75" customHeight="1" x14ac:dyDescent="0.15">
      <c r="A30" s="28"/>
      <c r="B30" s="28"/>
      <c r="C30" s="28"/>
      <c r="D30" s="28"/>
      <c r="E30" s="28"/>
      <c r="F30" s="28"/>
      <c r="G30" s="28"/>
      <c r="H30" s="28"/>
      <c r="I30" s="28"/>
    </row>
    <row r="31" spans="1:25" ht="36.75" customHeight="1" x14ac:dyDescent="0.15"/>
    <row r="32" spans="1:25" ht="36.75" customHeight="1" x14ac:dyDescent="0.15"/>
    <row r="33" ht="36.75" customHeight="1" x14ac:dyDescent="0.15"/>
    <row r="34" ht="36.75" customHeight="1" x14ac:dyDescent="0.15"/>
    <row r="35" ht="36.75" customHeight="1" x14ac:dyDescent="0.15"/>
    <row r="36" ht="36.75" customHeight="1" x14ac:dyDescent="0.15"/>
    <row r="37" ht="36.75" customHeight="1" x14ac:dyDescent="0.15"/>
    <row r="38" ht="36.75" customHeight="1" x14ac:dyDescent="0.15"/>
    <row r="39" ht="36.75" customHeight="1" x14ac:dyDescent="0.15"/>
    <row r="40" ht="36.75" customHeight="1" x14ac:dyDescent="0.15"/>
    <row r="41" ht="36.75" customHeight="1" x14ac:dyDescent="0.15"/>
    <row r="42" ht="36.75" customHeight="1" x14ac:dyDescent="0.15"/>
    <row r="43" ht="36.75" customHeight="1" x14ac:dyDescent="0.15"/>
    <row r="44" ht="36.75" customHeight="1" x14ac:dyDescent="0.15"/>
    <row r="45" ht="36.75" customHeight="1" x14ac:dyDescent="0.15"/>
    <row r="46" ht="36.75" customHeight="1" x14ac:dyDescent="0.15"/>
    <row r="47" ht="36.75" customHeight="1" x14ac:dyDescent="0.15"/>
  </sheetData>
  <sheetProtection algorithmName="SHA-512" hashValue="YVI0iJ0+JcFV4NSlgbb0Vnd/w9KiipJrLHKpUAfvefDg3gx0iSZr21U6SXc/UwXGUq9p/K42IgnTnT7/oLxS7Q==" saltValue="CUS0HvYCq5+M8LYIqqcq2g==" spinCount="100000" sheet="1" objects="1" scenarios="1" selectLockedCells="1"/>
  <mergeCells count="16">
    <mergeCell ref="D24:F24"/>
    <mergeCell ref="G10:H10"/>
    <mergeCell ref="B2:D2"/>
    <mergeCell ref="B9:D9"/>
    <mergeCell ref="F2:H2"/>
    <mergeCell ref="C10:D10"/>
    <mergeCell ref="B8:D8"/>
    <mergeCell ref="F9:H9"/>
    <mergeCell ref="F8:H8"/>
    <mergeCell ref="D21:E21"/>
    <mergeCell ref="B21:C21"/>
    <mergeCell ref="F17:H17"/>
    <mergeCell ref="F18:H18"/>
    <mergeCell ref="F19:H19"/>
    <mergeCell ref="F22:F23"/>
    <mergeCell ref="D22:E23"/>
  </mergeCells>
  <phoneticPr fontId="13"/>
  <conditionalFormatting sqref="C22">
    <cfRule type="expression" dxfId="8" priority="1">
      <formula>$C$22="不要"</formula>
    </cfRule>
  </conditionalFormatting>
  <conditionalFormatting sqref="C24">
    <cfRule type="expression" dxfId="7" priority="2">
      <formula>$C$24="必要"</formula>
    </cfRule>
  </conditionalFormatting>
  <conditionalFormatting sqref="C22:F23">
    <cfRule type="expression" dxfId="6" priority="3">
      <formula>$C$23="不要"</formula>
    </cfRule>
  </conditionalFormatting>
  <conditionalFormatting sqref="D24:F24">
    <cfRule type="expression" dxfId="5" priority="4">
      <formula>$C$24="不要"</formula>
    </cfRule>
  </conditionalFormatting>
  <dataValidations count="3">
    <dataValidation type="list" allowBlank="1" showInputMessage="1" showErrorMessage="1" sqref="G10:H10" xr:uid="{EAD636D5-D3D1-40BD-A7E8-E2BBBDA5B295}">
      <formula1>$M$8:$M$9</formula1>
    </dataValidation>
    <dataValidation type="list" allowBlank="1" showInputMessage="1" showErrorMessage="1" sqref="C10:D10" xr:uid="{3550461C-2947-4BC0-8ACF-F6171E045F77}">
      <formula1>$N$8:$N$9</formula1>
    </dataValidation>
    <dataValidation type="list" allowBlank="1" showInputMessage="1" showErrorMessage="1" sqref="F18:H18" xr:uid="{50E342C8-1EFA-429F-907F-DBFE52865709}">
      <formula1>$O$8:$O$11</formula1>
    </dataValidation>
  </dataValidations>
  <printOptions horizontalCentered="1"/>
  <pageMargins left="0.70866141732283472" right="0.70866141732283472" top="0.74803149606299213" bottom="0.7480314960629921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1</xdr:col>
                    <xdr:colOff>200025</xdr:colOff>
                    <xdr:row>5</xdr:row>
                    <xdr:rowOff>171450</xdr:rowOff>
                  </from>
                  <to>
                    <xdr:col>1</xdr:col>
                    <xdr:colOff>504825</xdr:colOff>
                    <xdr:row>5</xdr:row>
                    <xdr:rowOff>419100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0B563-185D-4BA0-AC8B-75F980AA1970}">
  <sheetPr codeName="Sheet7">
    <tabColor rgb="FFFFFF00"/>
  </sheetPr>
  <dimension ref="A1:U63"/>
  <sheetViews>
    <sheetView view="pageBreakPreview" zoomScaleNormal="115" zoomScaleSheetLayoutView="100" workbookViewId="0">
      <selection activeCell="D53" sqref="D53:H62"/>
    </sheetView>
  </sheetViews>
  <sheetFormatPr defaultRowHeight="13.5" x14ac:dyDescent="0.15"/>
  <cols>
    <col min="1" max="1" width="3" style="231" customWidth="1"/>
    <col min="2" max="2" width="11" style="231" customWidth="1"/>
    <col min="3" max="3" width="11.875" style="231" bestFit="1" customWidth="1"/>
    <col min="4" max="4" width="11.75" style="231" bestFit="1" customWidth="1"/>
    <col min="5" max="5" width="8.25" style="231" bestFit="1" customWidth="1"/>
    <col min="6" max="8" width="7.875" style="231" bestFit="1" customWidth="1"/>
    <col min="9" max="9" width="1.75" style="231" customWidth="1"/>
    <col min="10" max="11" width="12.25" style="242" hidden="1" customWidth="1"/>
    <col min="12" max="12" width="1.75" style="231" customWidth="1"/>
    <col min="13" max="13" width="12.875" style="231" bestFit="1" customWidth="1"/>
    <col min="14" max="14" width="8.75" style="231" customWidth="1"/>
    <col min="15" max="16" width="7.875" style="231" customWidth="1"/>
    <col min="17" max="17" width="3.375" style="231" customWidth="1"/>
    <col min="18" max="21" width="9" style="231"/>
  </cols>
  <sheetData>
    <row r="1" spans="1:21" ht="11.25" customHeight="1" x14ac:dyDescent="0.15">
      <c r="A1" s="6"/>
      <c r="B1" s="6"/>
      <c r="C1" s="6"/>
      <c r="D1" s="6"/>
      <c r="E1" s="6"/>
      <c r="F1" s="6"/>
      <c r="G1" s="6"/>
      <c r="H1" s="6"/>
      <c r="I1" s="6"/>
      <c r="J1" s="6"/>
      <c r="K1" s="6"/>
      <c r="L1" s="6"/>
      <c r="M1" s="6"/>
      <c r="N1" s="6"/>
      <c r="O1" s="6"/>
      <c r="P1" s="6"/>
      <c r="Q1" s="6"/>
      <c r="R1"/>
      <c r="S1"/>
      <c r="T1"/>
      <c r="U1"/>
    </row>
    <row r="2" spans="1:21" ht="21.75" customHeight="1" x14ac:dyDescent="0.15">
      <c r="A2" s="6"/>
      <c r="B2" s="181" t="s">
        <v>274</v>
      </c>
      <c r="C2" s="27"/>
      <c r="D2" s="27"/>
      <c r="E2" s="27"/>
      <c r="F2" s="27"/>
      <c r="G2" s="32"/>
      <c r="H2" s="32"/>
      <c r="I2" s="32"/>
      <c r="J2" s="32"/>
      <c r="K2" s="32"/>
      <c r="L2" s="32"/>
      <c r="M2" s="32"/>
      <c r="N2" s="32"/>
      <c r="O2" s="32"/>
      <c r="P2" s="32"/>
      <c r="Q2" s="32"/>
      <c r="R2"/>
      <c r="S2"/>
      <c r="T2"/>
      <c r="U2"/>
    </row>
    <row r="3" spans="1:21" ht="14.25" customHeight="1" x14ac:dyDescent="0.15">
      <c r="A3" s="6"/>
      <c r="B3" s="181"/>
      <c r="C3" s="27"/>
      <c r="D3" s="27"/>
      <c r="E3" s="27"/>
      <c r="F3" s="27"/>
      <c r="G3" s="32"/>
      <c r="H3" s="32"/>
      <c r="I3" s="32"/>
      <c r="J3" s="32"/>
      <c r="K3" s="32"/>
      <c r="L3" s="32"/>
      <c r="M3" s="32"/>
      <c r="N3" s="32"/>
      <c r="O3" s="32"/>
      <c r="P3" s="32"/>
      <c r="Q3" s="32"/>
      <c r="R3"/>
      <c r="S3"/>
      <c r="T3"/>
      <c r="U3"/>
    </row>
    <row r="4" spans="1:21" ht="13.5" customHeight="1" x14ac:dyDescent="0.15">
      <c r="A4" s="6"/>
      <c r="B4" s="226" t="s">
        <v>146</v>
      </c>
      <c r="C4" s="38"/>
      <c r="D4" s="38"/>
      <c r="E4" s="38"/>
      <c r="F4" s="38"/>
      <c r="G4" s="226"/>
      <c r="H4" s="226"/>
      <c r="I4" s="226"/>
      <c r="J4" s="226"/>
      <c r="K4" s="226"/>
      <c r="L4" s="226"/>
      <c r="M4" s="226" t="s">
        <v>148</v>
      </c>
      <c r="N4" s="38"/>
      <c r="O4" s="38"/>
      <c r="P4" s="226"/>
      <c r="Q4" s="32"/>
      <c r="R4"/>
      <c r="S4"/>
      <c r="T4"/>
      <c r="U4"/>
    </row>
    <row r="5" spans="1:21" ht="13.5" customHeight="1" x14ac:dyDescent="0.15">
      <c r="A5" s="6"/>
      <c r="B5" s="226" t="s">
        <v>147</v>
      </c>
      <c r="C5" s="289">
        <f>J7</f>
        <v>0</v>
      </c>
      <c r="D5" s="182" t="s">
        <v>308</v>
      </c>
      <c r="E5" s="38"/>
      <c r="F5" s="38"/>
      <c r="G5" s="226"/>
      <c r="H5" s="226"/>
      <c r="I5" s="226"/>
      <c r="J5" s="226"/>
      <c r="K5" s="226"/>
      <c r="L5" s="226"/>
      <c r="M5" s="226" t="s">
        <v>149</v>
      </c>
      <c r="N5" s="441">
        <f>K7</f>
        <v>0</v>
      </c>
      <c r="O5" s="441"/>
      <c r="P5" s="182" t="s">
        <v>267</v>
      </c>
      <c r="Q5" s="32"/>
      <c r="R5"/>
      <c r="S5"/>
      <c r="T5"/>
      <c r="U5"/>
    </row>
    <row r="6" spans="1:21" ht="13.5" customHeight="1" x14ac:dyDescent="0.15">
      <c r="A6" s="6"/>
      <c r="B6" s="38"/>
      <c r="C6" s="27"/>
      <c r="D6" s="27"/>
      <c r="E6" s="27"/>
      <c r="F6" s="27"/>
      <c r="G6" s="32"/>
      <c r="H6" s="32"/>
      <c r="I6" s="32"/>
      <c r="J6" s="32"/>
      <c r="K6" s="32"/>
      <c r="L6" s="32"/>
      <c r="M6" s="32"/>
      <c r="N6" s="32"/>
      <c r="O6" s="32"/>
      <c r="P6" s="32"/>
      <c r="Q6" s="32"/>
      <c r="R6"/>
      <c r="S6"/>
      <c r="T6"/>
      <c r="U6"/>
    </row>
    <row r="7" spans="1:21" ht="15" thickBot="1" x14ac:dyDescent="0.2">
      <c r="A7" s="6"/>
      <c r="B7" s="227" t="s">
        <v>115</v>
      </c>
      <c r="C7" s="228"/>
      <c r="D7" s="228"/>
      <c r="E7" s="228"/>
      <c r="F7" s="228"/>
      <c r="G7" s="228"/>
      <c r="H7" s="228"/>
      <c r="I7" s="228"/>
      <c r="J7" s="279">
        <f>J8</f>
        <v>0</v>
      </c>
      <c r="K7" s="279">
        <f>K8</f>
        <v>0</v>
      </c>
      <c r="L7" s="230"/>
      <c r="M7" s="227" t="s">
        <v>115</v>
      </c>
      <c r="N7" s="6"/>
      <c r="O7" s="6"/>
      <c r="P7" s="6"/>
      <c r="Q7" s="6"/>
    </row>
    <row r="8" spans="1:21" x14ac:dyDescent="0.15">
      <c r="A8" s="6"/>
      <c r="B8" s="442" t="s">
        <v>116</v>
      </c>
      <c r="C8" s="430" t="s">
        <v>117</v>
      </c>
      <c r="D8" s="431"/>
      <c r="E8" s="444" t="s">
        <v>118</v>
      </c>
      <c r="F8" s="434" t="s">
        <v>119</v>
      </c>
      <c r="G8" s="434"/>
      <c r="H8" s="435"/>
      <c r="I8" s="228"/>
      <c r="J8" s="276">
        <f>J10+J24+J38+J52</f>
        <v>0</v>
      </c>
      <c r="K8" s="276">
        <f>K10+K24+K38+K52</f>
        <v>0</v>
      </c>
      <c r="L8" s="230"/>
      <c r="M8" s="414" t="s">
        <v>120</v>
      </c>
      <c r="N8" s="232" t="s">
        <v>121</v>
      </c>
      <c r="O8" s="439" t="s">
        <v>122</v>
      </c>
      <c r="P8" s="440"/>
      <c r="Q8" s="6"/>
    </row>
    <row r="9" spans="1:21" x14ac:dyDescent="0.15">
      <c r="A9" s="6"/>
      <c r="B9" s="428"/>
      <c r="C9" s="420" t="s">
        <v>123</v>
      </c>
      <c r="D9" s="422" t="s">
        <v>124</v>
      </c>
      <c r="E9" s="445"/>
      <c r="F9" s="233" t="s">
        <v>125</v>
      </c>
      <c r="G9" s="233" t="s">
        <v>126</v>
      </c>
      <c r="H9" s="234" t="s">
        <v>127</v>
      </c>
      <c r="I9" s="228"/>
      <c r="J9" s="277"/>
      <c r="K9" s="277"/>
      <c r="L9" s="230"/>
      <c r="M9" s="415"/>
      <c r="N9" s="437" t="s">
        <v>128</v>
      </c>
      <c r="O9" s="436" t="s">
        <v>128</v>
      </c>
      <c r="P9" s="438" t="s">
        <v>129</v>
      </c>
      <c r="Q9" s="6"/>
    </row>
    <row r="10" spans="1:21" x14ac:dyDescent="0.15">
      <c r="A10" s="6"/>
      <c r="B10" s="443"/>
      <c r="C10" s="421"/>
      <c r="D10" s="423"/>
      <c r="E10" s="446"/>
      <c r="F10" s="235" t="s">
        <v>130</v>
      </c>
      <c r="G10" s="235" t="s">
        <v>131</v>
      </c>
      <c r="H10" s="236" t="s">
        <v>132</v>
      </c>
      <c r="I10" s="228"/>
      <c r="J10" s="278">
        <f>SUM(J11:J20)</f>
        <v>0</v>
      </c>
      <c r="K10" s="278">
        <f>SUM(K11:K20)</f>
        <v>0</v>
      </c>
      <c r="L10" s="230"/>
      <c r="M10" s="416"/>
      <c r="N10" s="421"/>
      <c r="O10" s="426"/>
      <c r="P10" s="419"/>
      <c r="Q10" s="6"/>
    </row>
    <row r="11" spans="1:21" x14ac:dyDescent="0.15">
      <c r="A11" s="6"/>
      <c r="B11" s="237">
        <v>1</v>
      </c>
      <c r="C11" s="165"/>
      <c r="D11" s="243"/>
      <c r="E11" s="283"/>
      <c r="F11" s="176"/>
      <c r="G11" s="176"/>
      <c r="H11" s="167"/>
      <c r="I11" s="228"/>
      <c r="J11" s="277">
        <f t="shared" ref="J11:J20" si="0">$C11*$D11*$E11*$F11*$G11*$H11</f>
        <v>0</v>
      </c>
      <c r="K11" s="277">
        <f>($N11+$O11*$P11/100)*$E11</f>
        <v>0</v>
      </c>
      <c r="L11" s="230"/>
      <c r="M11" s="237">
        <v>1</v>
      </c>
      <c r="N11" s="170"/>
      <c r="O11" s="171"/>
      <c r="P11" s="286"/>
      <c r="Q11" s="6"/>
    </row>
    <row r="12" spans="1:21" x14ac:dyDescent="0.15">
      <c r="A12" s="6"/>
      <c r="B12" s="238">
        <v>2</v>
      </c>
      <c r="C12" s="166"/>
      <c r="D12" s="243"/>
      <c r="E12" s="284"/>
      <c r="F12" s="177"/>
      <c r="G12" s="177"/>
      <c r="H12" s="168"/>
      <c r="I12" s="228"/>
      <c r="J12" s="277">
        <f t="shared" si="0"/>
        <v>0</v>
      </c>
      <c r="K12" s="277">
        <f>($N12+$O12*$P12/100)*$E12</f>
        <v>0</v>
      </c>
      <c r="L12" s="230"/>
      <c r="M12" s="238">
        <v>2</v>
      </c>
      <c r="N12" s="174"/>
      <c r="O12" s="172"/>
      <c r="P12" s="287"/>
      <c r="Q12" s="6"/>
    </row>
    <row r="13" spans="1:21" x14ac:dyDescent="0.15">
      <c r="A13" s="6"/>
      <c r="B13" s="238">
        <v>3</v>
      </c>
      <c r="C13" s="166"/>
      <c r="D13" s="243"/>
      <c r="E13" s="284"/>
      <c r="F13" s="177"/>
      <c r="G13" s="177"/>
      <c r="H13" s="168"/>
      <c r="I13" s="228"/>
      <c r="J13" s="277">
        <f t="shared" si="0"/>
        <v>0</v>
      </c>
      <c r="K13" s="277">
        <f>($N13+$O13*$P13/100)*$E13</f>
        <v>0</v>
      </c>
      <c r="L13" s="230"/>
      <c r="M13" s="238">
        <v>3</v>
      </c>
      <c r="N13" s="174"/>
      <c r="O13" s="172"/>
      <c r="P13" s="287"/>
      <c r="Q13" s="6"/>
    </row>
    <row r="14" spans="1:21" x14ac:dyDescent="0.15">
      <c r="A14" s="6"/>
      <c r="B14" s="238">
        <v>4</v>
      </c>
      <c r="C14" s="166"/>
      <c r="D14" s="243"/>
      <c r="E14" s="284"/>
      <c r="F14" s="177"/>
      <c r="G14" s="177"/>
      <c r="H14" s="168"/>
      <c r="I14" s="228"/>
      <c r="J14" s="277">
        <f t="shared" si="0"/>
        <v>0</v>
      </c>
      <c r="K14" s="277">
        <f t="shared" ref="K14:K20" si="1">($N14+$O14*$P14/100)*$E14</f>
        <v>0</v>
      </c>
      <c r="L14" s="230"/>
      <c r="M14" s="238">
        <v>4</v>
      </c>
      <c r="N14" s="174"/>
      <c r="O14" s="172"/>
      <c r="P14" s="287"/>
      <c r="Q14" s="6"/>
    </row>
    <row r="15" spans="1:21" x14ac:dyDescent="0.15">
      <c r="A15" s="6"/>
      <c r="B15" s="238">
        <v>5</v>
      </c>
      <c r="C15" s="166"/>
      <c r="D15" s="243"/>
      <c r="E15" s="284"/>
      <c r="F15" s="177"/>
      <c r="G15" s="177"/>
      <c r="H15" s="168"/>
      <c r="I15" s="228"/>
      <c r="J15" s="277">
        <f t="shared" si="0"/>
        <v>0</v>
      </c>
      <c r="K15" s="277">
        <f t="shared" si="1"/>
        <v>0</v>
      </c>
      <c r="L15" s="230"/>
      <c r="M15" s="238">
        <v>5</v>
      </c>
      <c r="N15" s="174"/>
      <c r="O15" s="172"/>
      <c r="P15" s="287"/>
      <c r="Q15" s="6"/>
    </row>
    <row r="16" spans="1:21" x14ac:dyDescent="0.15">
      <c r="A16" s="6"/>
      <c r="B16" s="238">
        <v>6</v>
      </c>
      <c r="C16" s="166"/>
      <c r="D16" s="243"/>
      <c r="E16" s="284"/>
      <c r="F16" s="177"/>
      <c r="G16" s="177"/>
      <c r="H16" s="168"/>
      <c r="I16" s="228"/>
      <c r="J16" s="277">
        <f t="shared" si="0"/>
        <v>0</v>
      </c>
      <c r="K16" s="277">
        <f t="shared" si="1"/>
        <v>0</v>
      </c>
      <c r="L16" s="230"/>
      <c r="M16" s="238">
        <v>6</v>
      </c>
      <c r="N16" s="174"/>
      <c r="O16" s="172"/>
      <c r="P16" s="287"/>
      <c r="Q16" s="6"/>
    </row>
    <row r="17" spans="1:17" x14ac:dyDescent="0.15">
      <c r="A17" s="6"/>
      <c r="B17" s="238">
        <v>7</v>
      </c>
      <c r="C17" s="166"/>
      <c r="D17" s="243"/>
      <c r="E17" s="284"/>
      <c r="F17" s="177"/>
      <c r="G17" s="177"/>
      <c r="H17" s="168"/>
      <c r="I17" s="228"/>
      <c r="J17" s="277">
        <f t="shared" si="0"/>
        <v>0</v>
      </c>
      <c r="K17" s="277">
        <f t="shared" si="1"/>
        <v>0</v>
      </c>
      <c r="L17" s="230"/>
      <c r="M17" s="238">
        <v>7</v>
      </c>
      <c r="N17" s="174"/>
      <c r="O17" s="172"/>
      <c r="P17" s="287"/>
      <c r="Q17" s="6"/>
    </row>
    <row r="18" spans="1:17" x14ac:dyDescent="0.15">
      <c r="A18" s="6"/>
      <c r="B18" s="238">
        <v>8</v>
      </c>
      <c r="C18" s="166"/>
      <c r="D18" s="243"/>
      <c r="E18" s="284"/>
      <c r="F18" s="177"/>
      <c r="G18" s="177"/>
      <c r="H18" s="168"/>
      <c r="I18" s="228"/>
      <c r="J18" s="277">
        <f t="shared" si="0"/>
        <v>0</v>
      </c>
      <c r="K18" s="277">
        <f t="shared" si="1"/>
        <v>0</v>
      </c>
      <c r="L18" s="230"/>
      <c r="M18" s="238">
        <v>8</v>
      </c>
      <c r="N18" s="174"/>
      <c r="O18" s="172"/>
      <c r="P18" s="287"/>
      <c r="Q18" s="6"/>
    </row>
    <row r="19" spans="1:17" x14ac:dyDescent="0.15">
      <c r="A19" s="6"/>
      <c r="B19" s="238">
        <v>9</v>
      </c>
      <c r="C19" s="166"/>
      <c r="D19" s="243"/>
      <c r="E19" s="284"/>
      <c r="F19" s="177"/>
      <c r="G19" s="177"/>
      <c r="H19" s="168"/>
      <c r="I19" s="228"/>
      <c r="J19" s="277">
        <f t="shared" si="0"/>
        <v>0</v>
      </c>
      <c r="K19" s="277">
        <f t="shared" si="1"/>
        <v>0</v>
      </c>
      <c r="L19" s="230"/>
      <c r="M19" s="238">
        <v>9</v>
      </c>
      <c r="N19" s="174"/>
      <c r="O19" s="172"/>
      <c r="P19" s="287"/>
      <c r="Q19" s="6"/>
    </row>
    <row r="20" spans="1:17" ht="14.25" thickBot="1" x14ac:dyDescent="0.2">
      <c r="A20" s="6"/>
      <c r="B20" s="239">
        <v>10</v>
      </c>
      <c r="C20" s="275"/>
      <c r="D20" s="244"/>
      <c r="E20" s="285"/>
      <c r="F20" s="178"/>
      <c r="G20" s="178"/>
      <c r="H20" s="169"/>
      <c r="I20" s="228"/>
      <c r="J20" s="277">
        <f t="shared" si="0"/>
        <v>0</v>
      </c>
      <c r="K20" s="277">
        <f t="shared" si="1"/>
        <v>0</v>
      </c>
      <c r="L20" s="230"/>
      <c r="M20" s="239">
        <v>10</v>
      </c>
      <c r="N20" s="175"/>
      <c r="O20" s="173"/>
      <c r="P20" s="288"/>
      <c r="Q20" s="6"/>
    </row>
    <row r="21" spans="1:17" ht="14.25" thickBot="1" x14ac:dyDescent="0.2">
      <c r="A21" s="6"/>
      <c r="B21" s="228"/>
      <c r="C21" s="228"/>
      <c r="D21" s="228"/>
      <c r="E21" s="228"/>
      <c r="F21" s="228"/>
      <c r="G21" s="228"/>
      <c r="H21" s="228"/>
      <c r="I21" s="228"/>
      <c r="J21" s="277"/>
      <c r="K21" s="277"/>
      <c r="L21" s="230"/>
      <c r="M21" s="6"/>
      <c r="N21" s="6"/>
      <c r="O21" s="6"/>
      <c r="P21" s="6"/>
      <c r="Q21" s="6"/>
    </row>
    <row r="22" spans="1:17" x14ac:dyDescent="0.15">
      <c r="A22" s="6"/>
      <c r="B22" s="427" t="s">
        <v>133</v>
      </c>
      <c r="C22" s="430" t="s">
        <v>134</v>
      </c>
      <c r="D22" s="431"/>
      <c r="E22" s="432" t="s">
        <v>135</v>
      </c>
      <c r="F22" s="434" t="s">
        <v>119</v>
      </c>
      <c r="G22" s="434"/>
      <c r="H22" s="435"/>
      <c r="I22" s="228"/>
      <c r="J22" s="277"/>
      <c r="K22" s="277"/>
      <c r="L22" s="230"/>
      <c r="M22" s="414" t="s">
        <v>136</v>
      </c>
      <c r="N22" s="240" t="s">
        <v>137</v>
      </c>
      <c r="O22" s="439" t="s">
        <v>122</v>
      </c>
      <c r="P22" s="440"/>
      <c r="Q22" s="6"/>
    </row>
    <row r="23" spans="1:17" x14ac:dyDescent="0.15">
      <c r="A23" s="6"/>
      <c r="B23" s="428"/>
      <c r="C23" s="420" t="s">
        <v>123</v>
      </c>
      <c r="D23" s="422" t="s">
        <v>124</v>
      </c>
      <c r="E23" s="422"/>
      <c r="F23" s="233" t="s">
        <v>125</v>
      </c>
      <c r="G23" s="233" t="s">
        <v>126</v>
      </c>
      <c r="H23" s="234" t="s">
        <v>127</v>
      </c>
      <c r="I23" s="228"/>
      <c r="J23" s="277"/>
      <c r="K23" s="277"/>
      <c r="L23" s="230"/>
      <c r="M23" s="415"/>
      <c r="N23" s="437" t="s">
        <v>128</v>
      </c>
      <c r="O23" s="436" t="s">
        <v>128</v>
      </c>
      <c r="P23" s="438" t="s">
        <v>129</v>
      </c>
      <c r="Q23" s="6"/>
    </row>
    <row r="24" spans="1:17" x14ac:dyDescent="0.15">
      <c r="A24" s="6"/>
      <c r="B24" s="429"/>
      <c r="C24" s="421"/>
      <c r="D24" s="423"/>
      <c r="E24" s="433"/>
      <c r="F24" s="235" t="s">
        <v>130</v>
      </c>
      <c r="G24" s="235" t="s">
        <v>131</v>
      </c>
      <c r="H24" s="236" t="s">
        <v>132</v>
      </c>
      <c r="I24" s="228"/>
      <c r="J24" s="278">
        <f>SUM(J25:J34)</f>
        <v>0</v>
      </c>
      <c r="K24" s="278">
        <f>SUM(K25:K34)</f>
        <v>0</v>
      </c>
      <c r="L24" s="230"/>
      <c r="M24" s="416"/>
      <c r="N24" s="421"/>
      <c r="O24" s="426"/>
      <c r="P24" s="419"/>
      <c r="Q24" s="6"/>
    </row>
    <row r="25" spans="1:17" x14ac:dyDescent="0.15">
      <c r="A25" s="6"/>
      <c r="B25" s="241">
        <v>1</v>
      </c>
      <c r="C25" s="165"/>
      <c r="D25" s="243"/>
      <c r="E25" s="280"/>
      <c r="F25" s="176"/>
      <c r="G25" s="176"/>
      <c r="H25" s="167"/>
      <c r="I25" s="228"/>
      <c r="J25" s="277">
        <f t="shared" ref="J25:J34" si="2">$C25*$D25*$E25*$F25*$G25*$H25</f>
        <v>0</v>
      </c>
      <c r="K25" s="277">
        <f>($N25+$O25*$P25/100)*$E25</f>
        <v>0</v>
      </c>
      <c r="L25" s="230"/>
      <c r="M25" s="237">
        <v>1</v>
      </c>
      <c r="N25" s="170"/>
      <c r="O25" s="171"/>
      <c r="P25" s="286"/>
      <c r="Q25" s="6"/>
    </row>
    <row r="26" spans="1:17" x14ac:dyDescent="0.15">
      <c r="A26" s="6"/>
      <c r="B26" s="238">
        <v>2</v>
      </c>
      <c r="C26" s="166"/>
      <c r="D26" s="243"/>
      <c r="E26" s="281"/>
      <c r="F26" s="177"/>
      <c r="G26" s="177"/>
      <c r="H26" s="168"/>
      <c r="I26" s="228"/>
      <c r="J26" s="277">
        <f t="shared" si="2"/>
        <v>0</v>
      </c>
      <c r="K26" s="277">
        <f t="shared" ref="K26:K34" si="3">($N26+$O26*$P26/100)*$E26</f>
        <v>0</v>
      </c>
      <c r="L26" s="230"/>
      <c r="M26" s="238">
        <v>2</v>
      </c>
      <c r="N26" s="172"/>
      <c r="O26" s="172"/>
      <c r="P26" s="287"/>
      <c r="Q26" s="6"/>
    </row>
    <row r="27" spans="1:17" x14ac:dyDescent="0.15">
      <c r="A27" s="6"/>
      <c r="B27" s="238">
        <v>3</v>
      </c>
      <c r="C27" s="166"/>
      <c r="D27" s="243"/>
      <c r="E27" s="281"/>
      <c r="F27" s="177"/>
      <c r="G27" s="177"/>
      <c r="H27" s="168"/>
      <c r="I27" s="228"/>
      <c r="J27" s="277">
        <f t="shared" si="2"/>
        <v>0</v>
      </c>
      <c r="K27" s="277">
        <f t="shared" si="3"/>
        <v>0</v>
      </c>
      <c r="L27" s="230"/>
      <c r="M27" s="238">
        <v>3</v>
      </c>
      <c r="N27" s="172"/>
      <c r="O27" s="172"/>
      <c r="P27" s="287"/>
      <c r="Q27" s="6"/>
    </row>
    <row r="28" spans="1:17" x14ac:dyDescent="0.15">
      <c r="A28" s="6"/>
      <c r="B28" s="238">
        <v>4</v>
      </c>
      <c r="C28" s="166"/>
      <c r="D28" s="243"/>
      <c r="E28" s="281"/>
      <c r="F28" s="177"/>
      <c r="G28" s="177"/>
      <c r="H28" s="168"/>
      <c r="I28" s="228"/>
      <c r="J28" s="277">
        <f t="shared" si="2"/>
        <v>0</v>
      </c>
      <c r="K28" s="277">
        <f t="shared" si="3"/>
        <v>0</v>
      </c>
      <c r="L28" s="230"/>
      <c r="M28" s="238">
        <v>4</v>
      </c>
      <c r="N28" s="172"/>
      <c r="O28" s="172"/>
      <c r="P28" s="287"/>
      <c r="Q28" s="6"/>
    </row>
    <row r="29" spans="1:17" x14ac:dyDescent="0.15">
      <c r="A29" s="6"/>
      <c r="B29" s="238">
        <v>5</v>
      </c>
      <c r="C29" s="166"/>
      <c r="D29" s="243"/>
      <c r="E29" s="281"/>
      <c r="F29" s="177"/>
      <c r="G29" s="177"/>
      <c r="H29" s="168"/>
      <c r="I29" s="228"/>
      <c r="J29" s="277">
        <f t="shared" si="2"/>
        <v>0</v>
      </c>
      <c r="K29" s="277">
        <f t="shared" si="3"/>
        <v>0</v>
      </c>
      <c r="L29" s="230"/>
      <c r="M29" s="238">
        <v>5</v>
      </c>
      <c r="N29" s="172"/>
      <c r="O29" s="172"/>
      <c r="P29" s="287"/>
      <c r="Q29" s="6"/>
    </row>
    <row r="30" spans="1:17" x14ac:dyDescent="0.15">
      <c r="A30" s="6"/>
      <c r="B30" s="238">
        <v>6</v>
      </c>
      <c r="C30" s="166"/>
      <c r="D30" s="243"/>
      <c r="E30" s="281"/>
      <c r="F30" s="177"/>
      <c r="G30" s="177"/>
      <c r="H30" s="168"/>
      <c r="I30" s="228"/>
      <c r="J30" s="277">
        <f t="shared" si="2"/>
        <v>0</v>
      </c>
      <c r="K30" s="277">
        <f t="shared" si="3"/>
        <v>0</v>
      </c>
      <c r="L30" s="230"/>
      <c r="M30" s="238">
        <v>6</v>
      </c>
      <c r="N30" s="172"/>
      <c r="O30" s="172"/>
      <c r="P30" s="287"/>
      <c r="Q30" s="6"/>
    </row>
    <row r="31" spans="1:17" x14ac:dyDescent="0.15">
      <c r="A31" s="6"/>
      <c r="B31" s="238">
        <v>7</v>
      </c>
      <c r="C31" s="166"/>
      <c r="D31" s="243"/>
      <c r="E31" s="281"/>
      <c r="F31" s="177"/>
      <c r="G31" s="177"/>
      <c r="H31" s="168"/>
      <c r="I31" s="228"/>
      <c r="J31" s="277">
        <f t="shared" si="2"/>
        <v>0</v>
      </c>
      <c r="K31" s="277">
        <f t="shared" si="3"/>
        <v>0</v>
      </c>
      <c r="L31" s="230"/>
      <c r="M31" s="238">
        <v>7</v>
      </c>
      <c r="N31" s="172"/>
      <c r="O31" s="172"/>
      <c r="P31" s="287"/>
      <c r="Q31" s="6"/>
    </row>
    <row r="32" spans="1:17" x14ac:dyDescent="0.15">
      <c r="A32" s="6"/>
      <c r="B32" s="238">
        <v>8</v>
      </c>
      <c r="C32" s="166"/>
      <c r="D32" s="243"/>
      <c r="E32" s="281"/>
      <c r="F32" s="177"/>
      <c r="G32" s="177"/>
      <c r="H32" s="168"/>
      <c r="I32" s="228"/>
      <c r="J32" s="277">
        <f t="shared" si="2"/>
        <v>0</v>
      </c>
      <c r="K32" s="277">
        <f t="shared" si="3"/>
        <v>0</v>
      </c>
      <c r="L32" s="230"/>
      <c r="M32" s="238">
        <v>8</v>
      </c>
      <c r="N32" s="172"/>
      <c r="O32" s="172"/>
      <c r="P32" s="287"/>
      <c r="Q32" s="6"/>
    </row>
    <row r="33" spans="1:17" x14ac:dyDescent="0.15">
      <c r="A33" s="6"/>
      <c r="B33" s="238">
        <v>9</v>
      </c>
      <c r="C33" s="166"/>
      <c r="D33" s="243"/>
      <c r="E33" s="281"/>
      <c r="F33" s="177"/>
      <c r="G33" s="177"/>
      <c r="H33" s="168"/>
      <c r="I33" s="228"/>
      <c r="J33" s="277">
        <f t="shared" si="2"/>
        <v>0</v>
      </c>
      <c r="K33" s="277">
        <f t="shared" si="3"/>
        <v>0</v>
      </c>
      <c r="L33" s="230"/>
      <c r="M33" s="238">
        <v>9</v>
      </c>
      <c r="N33" s="172"/>
      <c r="O33" s="172"/>
      <c r="P33" s="287"/>
      <c r="Q33" s="6"/>
    </row>
    <row r="34" spans="1:17" ht="14.25" thickBot="1" x14ac:dyDescent="0.2">
      <c r="A34" s="6"/>
      <c r="B34" s="239">
        <v>10</v>
      </c>
      <c r="C34" s="275"/>
      <c r="D34" s="244"/>
      <c r="E34" s="282"/>
      <c r="F34" s="178"/>
      <c r="G34" s="178"/>
      <c r="H34" s="169"/>
      <c r="I34" s="228"/>
      <c r="J34" s="277">
        <f t="shared" si="2"/>
        <v>0</v>
      </c>
      <c r="K34" s="277">
        <f t="shared" si="3"/>
        <v>0</v>
      </c>
      <c r="L34" s="230"/>
      <c r="M34" s="239">
        <v>10</v>
      </c>
      <c r="N34" s="173"/>
      <c r="O34" s="173"/>
      <c r="P34" s="288"/>
      <c r="Q34" s="6"/>
    </row>
    <row r="35" spans="1:17" ht="14.25" thickBot="1" x14ac:dyDescent="0.2">
      <c r="A35" s="6"/>
      <c r="B35" s="228"/>
      <c r="C35" s="228"/>
      <c r="D35" s="228"/>
      <c r="E35" s="228"/>
      <c r="F35" s="228"/>
      <c r="G35" s="228"/>
      <c r="H35" s="228"/>
      <c r="I35" s="228"/>
      <c r="J35" s="277"/>
      <c r="K35" s="277"/>
      <c r="L35" s="230"/>
      <c r="M35" s="6"/>
      <c r="N35" s="6"/>
      <c r="O35" s="6"/>
      <c r="P35" s="6"/>
      <c r="Q35" s="6"/>
    </row>
    <row r="36" spans="1:17" x14ac:dyDescent="0.15">
      <c r="A36" s="6"/>
      <c r="B36" s="427" t="s">
        <v>138</v>
      </c>
      <c r="C36" s="430" t="s">
        <v>139</v>
      </c>
      <c r="D36" s="431"/>
      <c r="E36" s="432" t="s">
        <v>140</v>
      </c>
      <c r="F36" s="434" t="s">
        <v>119</v>
      </c>
      <c r="G36" s="434"/>
      <c r="H36" s="435"/>
      <c r="I36" s="228"/>
      <c r="J36" s="277"/>
      <c r="K36" s="277"/>
      <c r="L36" s="230"/>
      <c r="M36" s="414" t="s">
        <v>141</v>
      </c>
      <c r="N36" s="424" t="s">
        <v>128</v>
      </c>
      <c r="O36" s="417" t="s">
        <v>129</v>
      </c>
      <c r="P36" s="6"/>
      <c r="Q36" s="6"/>
    </row>
    <row r="37" spans="1:17" x14ac:dyDescent="0.15">
      <c r="A37" s="6"/>
      <c r="B37" s="428"/>
      <c r="C37" s="420" t="s">
        <v>123</v>
      </c>
      <c r="D37" s="422" t="s">
        <v>124</v>
      </c>
      <c r="E37" s="422"/>
      <c r="F37" s="233" t="s">
        <v>125</v>
      </c>
      <c r="G37" s="233" t="s">
        <v>126</v>
      </c>
      <c r="H37" s="234" t="s">
        <v>127</v>
      </c>
      <c r="I37" s="228"/>
      <c r="J37" s="277"/>
      <c r="K37" s="277"/>
      <c r="L37" s="230"/>
      <c r="M37" s="415"/>
      <c r="N37" s="425"/>
      <c r="O37" s="418"/>
      <c r="P37" s="6"/>
      <c r="Q37" s="6"/>
    </row>
    <row r="38" spans="1:17" x14ac:dyDescent="0.15">
      <c r="A38" s="6"/>
      <c r="B38" s="429"/>
      <c r="C38" s="421"/>
      <c r="D38" s="423"/>
      <c r="E38" s="433"/>
      <c r="F38" s="235" t="s">
        <v>130</v>
      </c>
      <c r="G38" s="235" t="s">
        <v>131</v>
      </c>
      <c r="H38" s="236" t="s">
        <v>132</v>
      </c>
      <c r="I38" s="228"/>
      <c r="J38" s="278">
        <f>SUM(J39:J48)</f>
        <v>0</v>
      </c>
      <c r="K38" s="278">
        <f>SUM(K39:K48)</f>
        <v>0</v>
      </c>
      <c r="L38" s="230"/>
      <c r="M38" s="416"/>
      <c r="N38" s="426"/>
      <c r="O38" s="419"/>
      <c r="P38" s="6"/>
      <c r="Q38" s="6"/>
    </row>
    <row r="39" spans="1:17" x14ac:dyDescent="0.15">
      <c r="A39" s="6"/>
      <c r="B39" s="241">
        <v>1</v>
      </c>
      <c r="C39" s="165"/>
      <c r="D39" s="243"/>
      <c r="E39" s="280"/>
      <c r="F39" s="176"/>
      <c r="G39" s="176"/>
      <c r="H39" s="167"/>
      <c r="I39" s="228"/>
      <c r="J39" s="277">
        <f t="shared" ref="J39:J48" si="4">$C39*$D39*$E39*$F39*$G39*$H39</f>
        <v>0</v>
      </c>
      <c r="K39" s="277">
        <f>$E39*($N39*O39/100)</f>
        <v>0</v>
      </c>
      <c r="L39" s="230"/>
      <c r="M39" s="237">
        <v>1</v>
      </c>
      <c r="N39" s="171"/>
      <c r="O39" s="286"/>
      <c r="P39" s="6"/>
      <c r="Q39" s="6"/>
    </row>
    <row r="40" spans="1:17" x14ac:dyDescent="0.15">
      <c r="A40" s="6"/>
      <c r="B40" s="238">
        <v>2</v>
      </c>
      <c r="C40" s="166"/>
      <c r="D40" s="243"/>
      <c r="E40" s="281"/>
      <c r="F40" s="177"/>
      <c r="G40" s="177"/>
      <c r="H40" s="168"/>
      <c r="I40" s="228"/>
      <c r="J40" s="277">
        <f t="shared" si="4"/>
        <v>0</v>
      </c>
      <c r="K40" s="277">
        <f t="shared" ref="K40:K48" si="5">$E40*($N40*O40/100)</f>
        <v>0</v>
      </c>
      <c r="L40" s="230"/>
      <c r="M40" s="238">
        <v>2</v>
      </c>
      <c r="N40" s="172"/>
      <c r="O40" s="287"/>
      <c r="P40" s="6"/>
      <c r="Q40" s="6"/>
    </row>
    <row r="41" spans="1:17" x14ac:dyDescent="0.15">
      <c r="A41" s="6"/>
      <c r="B41" s="238">
        <v>3</v>
      </c>
      <c r="C41" s="166"/>
      <c r="D41" s="243"/>
      <c r="E41" s="281"/>
      <c r="F41" s="177"/>
      <c r="G41" s="177"/>
      <c r="H41" s="168"/>
      <c r="I41" s="228"/>
      <c r="J41" s="277">
        <f t="shared" si="4"/>
        <v>0</v>
      </c>
      <c r="K41" s="277">
        <f t="shared" si="5"/>
        <v>0</v>
      </c>
      <c r="L41" s="230"/>
      <c r="M41" s="238">
        <v>3</v>
      </c>
      <c r="N41" s="172"/>
      <c r="O41" s="287"/>
      <c r="P41" s="6"/>
      <c r="Q41" s="6"/>
    </row>
    <row r="42" spans="1:17" x14ac:dyDescent="0.15">
      <c r="A42" s="6"/>
      <c r="B42" s="238">
        <v>4</v>
      </c>
      <c r="C42" s="166"/>
      <c r="D42" s="243"/>
      <c r="E42" s="281"/>
      <c r="F42" s="177"/>
      <c r="G42" s="177"/>
      <c r="H42" s="168"/>
      <c r="I42" s="228"/>
      <c r="J42" s="277">
        <f t="shared" si="4"/>
        <v>0</v>
      </c>
      <c r="K42" s="277">
        <f t="shared" si="5"/>
        <v>0</v>
      </c>
      <c r="L42" s="230"/>
      <c r="M42" s="238">
        <v>4</v>
      </c>
      <c r="N42" s="172"/>
      <c r="O42" s="287"/>
      <c r="P42" s="6"/>
      <c r="Q42" s="6"/>
    </row>
    <row r="43" spans="1:17" x14ac:dyDescent="0.15">
      <c r="A43" s="6"/>
      <c r="B43" s="238">
        <v>5</v>
      </c>
      <c r="C43" s="166"/>
      <c r="D43" s="243"/>
      <c r="E43" s="281"/>
      <c r="F43" s="177"/>
      <c r="G43" s="177"/>
      <c r="H43" s="168"/>
      <c r="I43" s="228"/>
      <c r="J43" s="277">
        <f t="shared" si="4"/>
        <v>0</v>
      </c>
      <c r="K43" s="277">
        <f t="shared" si="5"/>
        <v>0</v>
      </c>
      <c r="L43" s="230"/>
      <c r="M43" s="238">
        <v>5</v>
      </c>
      <c r="N43" s="172"/>
      <c r="O43" s="287"/>
      <c r="P43" s="6"/>
      <c r="Q43" s="6"/>
    </row>
    <row r="44" spans="1:17" x14ac:dyDescent="0.15">
      <c r="A44" s="6"/>
      <c r="B44" s="238">
        <v>6</v>
      </c>
      <c r="C44" s="166"/>
      <c r="D44" s="243"/>
      <c r="E44" s="281"/>
      <c r="F44" s="177"/>
      <c r="G44" s="177"/>
      <c r="H44" s="168"/>
      <c r="I44" s="228"/>
      <c r="J44" s="277">
        <f t="shared" si="4"/>
        <v>0</v>
      </c>
      <c r="K44" s="277">
        <f t="shared" si="5"/>
        <v>0</v>
      </c>
      <c r="L44" s="230"/>
      <c r="M44" s="238">
        <v>6</v>
      </c>
      <c r="N44" s="172"/>
      <c r="O44" s="287"/>
      <c r="P44" s="6"/>
      <c r="Q44" s="6"/>
    </row>
    <row r="45" spans="1:17" x14ac:dyDescent="0.15">
      <c r="A45" s="6"/>
      <c r="B45" s="238">
        <v>7</v>
      </c>
      <c r="C45" s="166"/>
      <c r="D45" s="243"/>
      <c r="E45" s="281"/>
      <c r="F45" s="177"/>
      <c r="G45" s="177"/>
      <c r="H45" s="168"/>
      <c r="I45" s="228"/>
      <c r="J45" s="277">
        <f t="shared" si="4"/>
        <v>0</v>
      </c>
      <c r="K45" s="277">
        <f t="shared" si="5"/>
        <v>0</v>
      </c>
      <c r="L45" s="230"/>
      <c r="M45" s="238">
        <v>7</v>
      </c>
      <c r="N45" s="172"/>
      <c r="O45" s="287"/>
      <c r="P45" s="6"/>
      <c r="Q45" s="6"/>
    </row>
    <row r="46" spans="1:17" x14ac:dyDescent="0.15">
      <c r="A46" s="6"/>
      <c r="B46" s="238">
        <v>8</v>
      </c>
      <c r="C46" s="166"/>
      <c r="D46" s="243"/>
      <c r="E46" s="281"/>
      <c r="F46" s="177"/>
      <c r="G46" s="177"/>
      <c r="H46" s="168"/>
      <c r="I46" s="228"/>
      <c r="J46" s="277">
        <f t="shared" si="4"/>
        <v>0</v>
      </c>
      <c r="K46" s="277">
        <f t="shared" si="5"/>
        <v>0</v>
      </c>
      <c r="L46" s="230"/>
      <c r="M46" s="238">
        <v>8</v>
      </c>
      <c r="N46" s="172"/>
      <c r="O46" s="287"/>
      <c r="P46" s="6"/>
      <c r="Q46" s="6"/>
    </row>
    <row r="47" spans="1:17" x14ac:dyDescent="0.15">
      <c r="A47" s="6"/>
      <c r="B47" s="238">
        <v>9</v>
      </c>
      <c r="C47" s="166"/>
      <c r="D47" s="243"/>
      <c r="E47" s="281"/>
      <c r="F47" s="177"/>
      <c r="G47" s="177"/>
      <c r="H47" s="168"/>
      <c r="I47" s="228"/>
      <c r="J47" s="277">
        <f t="shared" si="4"/>
        <v>0</v>
      </c>
      <c r="K47" s="277">
        <f t="shared" si="5"/>
        <v>0</v>
      </c>
      <c r="L47" s="230"/>
      <c r="M47" s="238">
        <v>9</v>
      </c>
      <c r="N47" s="172"/>
      <c r="O47" s="287"/>
      <c r="P47" s="6"/>
      <c r="Q47" s="6"/>
    </row>
    <row r="48" spans="1:17" ht="14.25" thickBot="1" x14ac:dyDescent="0.2">
      <c r="A48" s="6"/>
      <c r="B48" s="239">
        <v>10</v>
      </c>
      <c r="C48" s="275"/>
      <c r="D48" s="244"/>
      <c r="E48" s="282"/>
      <c r="F48" s="178"/>
      <c r="G48" s="178"/>
      <c r="H48" s="169"/>
      <c r="I48" s="228"/>
      <c r="J48" s="277">
        <f t="shared" si="4"/>
        <v>0</v>
      </c>
      <c r="K48" s="277">
        <f t="shared" si="5"/>
        <v>0</v>
      </c>
      <c r="L48" s="230"/>
      <c r="M48" s="239">
        <v>10</v>
      </c>
      <c r="N48" s="173"/>
      <c r="O48" s="288"/>
      <c r="P48" s="6"/>
      <c r="Q48" s="6"/>
    </row>
    <row r="49" spans="1:17" ht="14.25" thickBot="1" x14ac:dyDescent="0.2">
      <c r="A49" s="6"/>
      <c r="B49" s="228"/>
      <c r="C49" s="228"/>
      <c r="D49" s="228"/>
      <c r="E49" s="228"/>
      <c r="F49" s="228"/>
      <c r="G49" s="228"/>
      <c r="H49" s="228"/>
      <c r="I49" s="228"/>
      <c r="J49" s="277"/>
      <c r="K49" s="277"/>
      <c r="L49" s="230"/>
      <c r="M49" s="6"/>
      <c r="N49" s="6"/>
      <c r="O49" s="6"/>
      <c r="P49" s="6"/>
      <c r="Q49" s="6"/>
    </row>
    <row r="50" spans="1:17" x14ac:dyDescent="0.15">
      <c r="A50" s="6"/>
      <c r="B50" s="427" t="s">
        <v>142</v>
      </c>
      <c r="C50" s="430" t="s">
        <v>143</v>
      </c>
      <c r="D50" s="431"/>
      <c r="E50" s="432" t="s">
        <v>144</v>
      </c>
      <c r="F50" s="434" t="s">
        <v>119</v>
      </c>
      <c r="G50" s="434"/>
      <c r="H50" s="435"/>
      <c r="I50" s="228"/>
      <c r="J50" s="277"/>
      <c r="K50" s="277"/>
      <c r="L50" s="230"/>
      <c r="M50" s="414" t="s">
        <v>145</v>
      </c>
      <c r="N50" s="424" t="s">
        <v>128</v>
      </c>
      <c r="O50" s="417" t="s">
        <v>129</v>
      </c>
      <c r="P50" s="6"/>
      <c r="Q50" s="6"/>
    </row>
    <row r="51" spans="1:17" x14ac:dyDescent="0.15">
      <c r="A51" s="6"/>
      <c r="B51" s="428"/>
      <c r="C51" s="420" t="s">
        <v>123</v>
      </c>
      <c r="D51" s="422" t="s">
        <v>124</v>
      </c>
      <c r="E51" s="422"/>
      <c r="F51" s="233" t="s">
        <v>125</v>
      </c>
      <c r="G51" s="233" t="s">
        <v>126</v>
      </c>
      <c r="H51" s="234" t="s">
        <v>127</v>
      </c>
      <c r="I51" s="228"/>
      <c r="J51" s="277"/>
      <c r="K51" s="277"/>
      <c r="L51" s="230"/>
      <c r="M51" s="415"/>
      <c r="N51" s="425"/>
      <c r="O51" s="418"/>
      <c r="P51" s="6"/>
      <c r="Q51" s="6"/>
    </row>
    <row r="52" spans="1:17" x14ac:dyDescent="0.15">
      <c r="A52" s="6"/>
      <c r="B52" s="429"/>
      <c r="C52" s="421"/>
      <c r="D52" s="423"/>
      <c r="E52" s="433"/>
      <c r="F52" s="235" t="s">
        <v>130</v>
      </c>
      <c r="G52" s="235" t="s">
        <v>131</v>
      </c>
      <c r="H52" s="236" t="s">
        <v>132</v>
      </c>
      <c r="I52" s="228"/>
      <c r="J52" s="278">
        <f>SUM(J53:J62)</f>
        <v>0</v>
      </c>
      <c r="K52" s="278">
        <f>SUM(K53:K62)</f>
        <v>0</v>
      </c>
      <c r="L52" s="230"/>
      <c r="M52" s="416"/>
      <c r="N52" s="426"/>
      <c r="O52" s="419"/>
      <c r="P52" s="6"/>
      <c r="Q52" s="6"/>
    </row>
    <row r="53" spans="1:17" x14ac:dyDescent="0.15">
      <c r="A53" s="6"/>
      <c r="B53" s="241">
        <v>1</v>
      </c>
      <c r="C53" s="165"/>
      <c r="D53" s="243"/>
      <c r="E53" s="280"/>
      <c r="F53" s="176"/>
      <c r="G53" s="176"/>
      <c r="H53" s="167"/>
      <c r="I53" s="228"/>
      <c r="J53" s="277">
        <f t="shared" ref="J53:J62" si="6">$C53*$D53*$E53*$F53*$G53*$H53</f>
        <v>0</v>
      </c>
      <c r="K53" s="277">
        <f>$E53*($N53*O53/100)</f>
        <v>0</v>
      </c>
      <c r="L53" s="230"/>
      <c r="M53" s="237">
        <v>1</v>
      </c>
      <c r="N53" s="171"/>
      <c r="O53" s="286"/>
      <c r="P53" s="6"/>
      <c r="Q53" s="6"/>
    </row>
    <row r="54" spans="1:17" x14ac:dyDescent="0.15">
      <c r="A54" s="6"/>
      <c r="B54" s="238">
        <v>2</v>
      </c>
      <c r="C54" s="166"/>
      <c r="D54" s="243"/>
      <c r="E54" s="281"/>
      <c r="F54" s="177"/>
      <c r="G54" s="177"/>
      <c r="H54" s="168"/>
      <c r="I54" s="228"/>
      <c r="J54" s="277">
        <f t="shared" si="6"/>
        <v>0</v>
      </c>
      <c r="K54" s="277">
        <f t="shared" ref="K54:K62" si="7">$E54*($N54*O54/100)</f>
        <v>0</v>
      </c>
      <c r="L54" s="230"/>
      <c r="M54" s="238">
        <v>2</v>
      </c>
      <c r="N54" s="172"/>
      <c r="O54" s="287"/>
      <c r="P54" s="6"/>
      <c r="Q54" s="6"/>
    </row>
    <row r="55" spans="1:17" x14ac:dyDescent="0.15">
      <c r="A55" s="6"/>
      <c r="B55" s="238">
        <v>3</v>
      </c>
      <c r="C55" s="166"/>
      <c r="D55" s="243"/>
      <c r="E55" s="281"/>
      <c r="F55" s="177"/>
      <c r="G55" s="177"/>
      <c r="H55" s="168"/>
      <c r="I55" s="228"/>
      <c r="J55" s="277">
        <f t="shared" si="6"/>
        <v>0</v>
      </c>
      <c r="K55" s="277">
        <f t="shared" si="7"/>
        <v>0</v>
      </c>
      <c r="L55" s="230"/>
      <c r="M55" s="238">
        <v>3</v>
      </c>
      <c r="N55" s="172"/>
      <c r="O55" s="287"/>
      <c r="P55" s="6"/>
      <c r="Q55" s="6"/>
    </row>
    <row r="56" spans="1:17" x14ac:dyDescent="0.15">
      <c r="A56" s="6"/>
      <c r="B56" s="238">
        <v>4</v>
      </c>
      <c r="C56" s="166"/>
      <c r="D56" s="243"/>
      <c r="E56" s="281"/>
      <c r="F56" s="177"/>
      <c r="G56" s="177"/>
      <c r="H56" s="168"/>
      <c r="I56" s="228"/>
      <c r="J56" s="277">
        <f t="shared" si="6"/>
        <v>0</v>
      </c>
      <c r="K56" s="277">
        <f t="shared" si="7"/>
        <v>0</v>
      </c>
      <c r="L56" s="230"/>
      <c r="M56" s="238">
        <v>4</v>
      </c>
      <c r="N56" s="172"/>
      <c r="O56" s="287"/>
      <c r="P56" s="6"/>
      <c r="Q56" s="6"/>
    </row>
    <row r="57" spans="1:17" x14ac:dyDescent="0.15">
      <c r="A57" s="6"/>
      <c r="B57" s="238">
        <v>5</v>
      </c>
      <c r="C57" s="166"/>
      <c r="D57" s="243"/>
      <c r="E57" s="281"/>
      <c r="F57" s="177"/>
      <c r="G57" s="177"/>
      <c r="H57" s="168"/>
      <c r="I57" s="228"/>
      <c r="J57" s="277">
        <f t="shared" si="6"/>
        <v>0</v>
      </c>
      <c r="K57" s="277">
        <f t="shared" si="7"/>
        <v>0</v>
      </c>
      <c r="L57" s="230"/>
      <c r="M57" s="238">
        <v>5</v>
      </c>
      <c r="N57" s="172"/>
      <c r="O57" s="287"/>
      <c r="P57" s="6"/>
      <c r="Q57" s="6"/>
    </row>
    <row r="58" spans="1:17" x14ac:dyDescent="0.15">
      <c r="A58" s="6"/>
      <c r="B58" s="238">
        <v>6</v>
      </c>
      <c r="C58" s="166"/>
      <c r="D58" s="243"/>
      <c r="E58" s="281"/>
      <c r="F58" s="177"/>
      <c r="G58" s="177"/>
      <c r="H58" s="168"/>
      <c r="I58" s="228"/>
      <c r="J58" s="277">
        <f t="shared" si="6"/>
        <v>0</v>
      </c>
      <c r="K58" s="277">
        <f t="shared" si="7"/>
        <v>0</v>
      </c>
      <c r="L58" s="230"/>
      <c r="M58" s="238">
        <v>6</v>
      </c>
      <c r="N58" s="172"/>
      <c r="O58" s="287"/>
      <c r="P58" s="6"/>
      <c r="Q58" s="6"/>
    </row>
    <row r="59" spans="1:17" x14ac:dyDescent="0.15">
      <c r="A59" s="6"/>
      <c r="B59" s="238">
        <v>7</v>
      </c>
      <c r="C59" s="166"/>
      <c r="D59" s="243"/>
      <c r="E59" s="281"/>
      <c r="F59" s="177"/>
      <c r="G59" s="177"/>
      <c r="H59" s="168"/>
      <c r="I59" s="228"/>
      <c r="J59" s="277">
        <f t="shared" si="6"/>
        <v>0</v>
      </c>
      <c r="K59" s="277">
        <f t="shared" si="7"/>
        <v>0</v>
      </c>
      <c r="L59" s="230"/>
      <c r="M59" s="238">
        <v>7</v>
      </c>
      <c r="N59" s="172"/>
      <c r="O59" s="287"/>
      <c r="P59" s="6"/>
      <c r="Q59" s="6"/>
    </row>
    <row r="60" spans="1:17" x14ac:dyDescent="0.15">
      <c r="A60" s="6"/>
      <c r="B60" s="238">
        <v>8</v>
      </c>
      <c r="C60" s="166"/>
      <c r="D60" s="243"/>
      <c r="E60" s="281"/>
      <c r="F60" s="177"/>
      <c r="G60" s="177"/>
      <c r="H60" s="168"/>
      <c r="I60" s="228"/>
      <c r="J60" s="277">
        <f t="shared" si="6"/>
        <v>0</v>
      </c>
      <c r="K60" s="277">
        <f t="shared" si="7"/>
        <v>0</v>
      </c>
      <c r="L60" s="230"/>
      <c r="M60" s="238">
        <v>8</v>
      </c>
      <c r="N60" s="172"/>
      <c r="O60" s="287"/>
      <c r="P60" s="6"/>
      <c r="Q60" s="6"/>
    </row>
    <row r="61" spans="1:17" x14ac:dyDescent="0.15">
      <c r="A61" s="6"/>
      <c r="B61" s="238">
        <v>9</v>
      </c>
      <c r="C61" s="166"/>
      <c r="D61" s="243"/>
      <c r="E61" s="281"/>
      <c r="F61" s="177"/>
      <c r="G61" s="177"/>
      <c r="H61" s="168"/>
      <c r="I61" s="228"/>
      <c r="J61" s="277">
        <f t="shared" si="6"/>
        <v>0</v>
      </c>
      <c r="K61" s="277">
        <f t="shared" si="7"/>
        <v>0</v>
      </c>
      <c r="L61" s="230"/>
      <c r="M61" s="238">
        <v>9</v>
      </c>
      <c r="N61" s="172"/>
      <c r="O61" s="287"/>
      <c r="P61" s="6"/>
      <c r="Q61" s="6"/>
    </row>
    <row r="62" spans="1:17" ht="14.25" thickBot="1" x14ac:dyDescent="0.2">
      <c r="A62" s="6"/>
      <c r="B62" s="239">
        <v>10</v>
      </c>
      <c r="C62" s="275"/>
      <c r="D62" s="244"/>
      <c r="E62" s="282"/>
      <c r="F62" s="178"/>
      <c r="G62" s="178"/>
      <c r="H62" s="169"/>
      <c r="I62" s="228"/>
      <c r="J62" s="277">
        <f t="shared" si="6"/>
        <v>0</v>
      </c>
      <c r="K62" s="277">
        <f t="shared" si="7"/>
        <v>0</v>
      </c>
      <c r="L62" s="230"/>
      <c r="M62" s="239">
        <v>10</v>
      </c>
      <c r="N62" s="173"/>
      <c r="O62" s="288"/>
      <c r="P62" s="6"/>
      <c r="Q62" s="6"/>
    </row>
    <row r="63" spans="1:17" x14ac:dyDescent="0.15">
      <c r="A63" s="6"/>
      <c r="B63" s="228"/>
      <c r="C63" s="228"/>
      <c r="D63" s="228"/>
      <c r="E63" s="228"/>
      <c r="F63" s="228"/>
      <c r="G63" s="228"/>
      <c r="H63" s="228"/>
      <c r="I63" s="228"/>
      <c r="J63" s="229"/>
      <c r="K63" s="229"/>
      <c r="L63" s="230"/>
      <c r="M63" s="6"/>
      <c r="N63" s="6"/>
      <c r="O63" s="6"/>
      <c r="P63" s="6"/>
      <c r="Q63" s="6"/>
    </row>
  </sheetData>
  <sheetProtection algorithmName="SHA-512" hashValue="N4VaJFyWr3m519kiOKErwtBXhr7sKQECyaKGNlKUUxYshTDmfQnHdJ/GzJd9+5Ji7B/ohP7lXa2pW6fe7lPYJw==" saltValue="61YGbmIs5LqFaonZ5M5xuQ==" spinCount="100000" sheet="1" selectLockedCells="1"/>
  <mergeCells count="41">
    <mergeCell ref="N5:O5"/>
    <mergeCell ref="O8:P8"/>
    <mergeCell ref="B22:B24"/>
    <mergeCell ref="C22:D22"/>
    <mergeCell ref="E22:E24"/>
    <mergeCell ref="F22:H22"/>
    <mergeCell ref="M22:M24"/>
    <mergeCell ref="C23:C24"/>
    <mergeCell ref="C9:C10"/>
    <mergeCell ref="D9:D10"/>
    <mergeCell ref="B8:B10"/>
    <mergeCell ref="C8:D8"/>
    <mergeCell ref="E8:E10"/>
    <mergeCell ref="F8:H8"/>
    <mergeCell ref="M8:M10"/>
    <mergeCell ref="N23:N24"/>
    <mergeCell ref="O23:O24"/>
    <mergeCell ref="N9:N10"/>
    <mergeCell ref="O9:O10"/>
    <mergeCell ref="P23:P24"/>
    <mergeCell ref="P9:P10"/>
    <mergeCell ref="O22:P22"/>
    <mergeCell ref="D23:D24"/>
    <mergeCell ref="B50:B52"/>
    <mergeCell ref="C50:D50"/>
    <mergeCell ref="E50:E52"/>
    <mergeCell ref="F50:H50"/>
    <mergeCell ref="B36:B38"/>
    <mergeCell ref="C36:D36"/>
    <mergeCell ref="E36:E38"/>
    <mergeCell ref="F36:H36"/>
    <mergeCell ref="M50:M52"/>
    <mergeCell ref="O50:O52"/>
    <mergeCell ref="C51:C52"/>
    <mergeCell ref="D51:D52"/>
    <mergeCell ref="O36:O38"/>
    <mergeCell ref="C37:C38"/>
    <mergeCell ref="D37:D38"/>
    <mergeCell ref="N50:N52"/>
    <mergeCell ref="N36:N38"/>
    <mergeCell ref="M36:M38"/>
  </mergeCells>
  <phoneticPr fontId="13"/>
  <pageMargins left="0.7" right="0.7" top="0.75" bottom="0.75" header="0.3" footer="0.3"/>
  <pageSetup paperSize="9" scale="7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7CA69-63B2-4B7C-8EB8-65917E58EBEB}">
  <sheetPr>
    <tabColor rgb="FF92D050"/>
  </sheetPr>
  <dimension ref="A1:X211"/>
  <sheetViews>
    <sheetView view="pageBreakPreview" zoomScale="85" zoomScaleNormal="130" zoomScaleSheetLayoutView="85" workbookViewId="0">
      <selection activeCell="H6" sqref="H6"/>
    </sheetView>
  </sheetViews>
  <sheetFormatPr defaultRowHeight="13.5" x14ac:dyDescent="0.15"/>
  <cols>
    <col min="1" max="1" width="1.75" customWidth="1"/>
    <col min="4" max="12" width="11.125" customWidth="1"/>
    <col min="13" max="13" width="1.75" customWidth="1"/>
    <col min="14" max="15" width="9" hidden="1" customWidth="1"/>
    <col min="16" max="19" width="9.25" hidden="1" customWidth="1"/>
    <col min="20" max="20" width="9.5" hidden="1" customWidth="1"/>
    <col min="21" max="21" width="9.25" hidden="1" customWidth="1"/>
    <col min="22" max="23" width="10.5" hidden="1" customWidth="1"/>
    <col min="24" max="24" width="10.75" hidden="1" customWidth="1"/>
  </cols>
  <sheetData>
    <row r="1" spans="1:24" x14ac:dyDescent="0.15">
      <c r="A1" s="6"/>
      <c r="B1" s="6"/>
      <c r="C1" s="6"/>
      <c r="D1" s="6"/>
      <c r="E1" s="6"/>
      <c r="F1" s="6"/>
      <c r="G1" s="6"/>
      <c r="H1" s="6"/>
      <c r="I1" s="6"/>
      <c r="J1" s="6"/>
      <c r="K1" s="6"/>
      <c r="L1" s="6"/>
      <c r="M1" s="6"/>
    </row>
    <row r="2" spans="1:24" ht="17.25" x14ac:dyDescent="0.15">
      <c r="A2" s="6"/>
      <c r="B2" s="259" t="s">
        <v>298</v>
      </c>
      <c r="C2" s="6"/>
      <c r="D2" s="6"/>
      <c r="E2" s="6"/>
      <c r="F2" s="6"/>
      <c r="G2" s="6"/>
      <c r="H2" s="6"/>
      <c r="I2" s="261"/>
      <c r="J2" s="260"/>
      <c r="K2" s="261" t="s">
        <v>275</v>
      </c>
      <c r="L2" s="261"/>
      <c r="M2" s="6"/>
    </row>
    <row r="3" spans="1:24" ht="10.5" customHeight="1" thickBot="1" x14ac:dyDescent="0.2">
      <c r="A3" s="6"/>
      <c r="B3" s="6"/>
      <c r="C3" s="6"/>
      <c r="D3" s="6"/>
      <c r="E3" s="6"/>
      <c r="F3" s="6"/>
      <c r="G3" s="6"/>
      <c r="H3" s="6"/>
      <c r="I3" s="6"/>
      <c r="J3" s="6"/>
      <c r="K3" s="6"/>
      <c r="L3" s="6"/>
      <c r="M3" s="6"/>
      <c r="O3" t="s">
        <v>351</v>
      </c>
    </row>
    <row r="4" spans="1:24" ht="40.5" x14ac:dyDescent="0.15">
      <c r="A4" s="6"/>
      <c r="B4" s="453" t="s">
        <v>282</v>
      </c>
      <c r="C4" s="454"/>
      <c r="D4" s="262" t="s">
        <v>283</v>
      </c>
      <c r="E4" s="262" t="s">
        <v>284</v>
      </c>
      <c r="F4" s="447" t="s">
        <v>285</v>
      </c>
      <c r="G4" s="447"/>
      <c r="H4" s="447" t="s">
        <v>286</v>
      </c>
      <c r="I4" s="447"/>
      <c r="J4" s="313" t="s">
        <v>287</v>
      </c>
      <c r="K4" s="447" t="s">
        <v>372</v>
      </c>
      <c r="L4" s="448"/>
      <c r="M4" s="6"/>
      <c r="O4" t="s">
        <v>352</v>
      </c>
    </row>
    <row r="5" spans="1:24" ht="47.25" customHeight="1" x14ac:dyDescent="0.15">
      <c r="A5" s="6"/>
      <c r="B5" s="263" t="s">
        <v>288</v>
      </c>
      <c r="C5" s="264"/>
      <c r="D5" s="154" t="s">
        <v>289</v>
      </c>
      <c r="E5" s="81" t="s">
        <v>290</v>
      </c>
      <c r="F5" s="81" t="s">
        <v>290</v>
      </c>
      <c r="G5" s="154" t="s">
        <v>289</v>
      </c>
      <c r="H5" s="81" t="s">
        <v>290</v>
      </c>
      <c r="I5" s="154" t="s">
        <v>289</v>
      </c>
      <c r="J5" s="304" t="s">
        <v>290</v>
      </c>
      <c r="K5" s="81" t="s">
        <v>290</v>
      </c>
      <c r="L5" s="318" t="s">
        <v>289</v>
      </c>
      <c r="M5" s="6"/>
      <c r="O5" s="73" t="s">
        <v>350</v>
      </c>
      <c r="P5" s="73" t="s">
        <v>360</v>
      </c>
      <c r="Q5" s="73" t="s">
        <v>353</v>
      </c>
      <c r="R5" s="73" t="s">
        <v>354</v>
      </c>
      <c r="S5" s="73" t="s">
        <v>355</v>
      </c>
      <c r="T5" s="73" t="s">
        <v>356</v>
      </c>
      <c r="U5" s="73" t="s">
        <v>357</v>
      </c>
      <c r="V5" s="73" t="s">
        <v>358</v>
      </c>
      <c r="W5" s="73" t="s">
        <v>356</v>
      </c>
      <c r="X5" s="73" t="s">
        <v>359</v>
      </c>
    </row>
    <row r="6" spans="1:24" x14ac:dyDescent="0.15">
      <c r="A6" s="6"/>
      <c r="B6" s="451" t="s">
        <v>291</v>
      </c>
      <c r="C6" s="455">
        <v>1</v>
      </c>
      <c r="D6" s="257"/>
      <c r="E6" s="257"/>
      <c r="F6" s="257"/>
      <c r="G6" s="257"/>
      <c r="H6" s="257"/>
      <c r="I6" s="257"/>
      <c r="J6" s="314"/>
      <c r="K6" s="257"/>
      <c r="L6" s="258"/>
      <c r="M6" s="6"/>
      <c r="N6">
        <v>1</v>
      </c>
      <c r="O6" s="73">
        <v>5</v>
      </c>
      <c r="P6" s="319">
        <f>K6</f>
        <v>0</v>
      </c>
      <c r="Q6" s="319">
        <f>K9</f>
        <v>0</v>
      </c>
      <c r="R6" s="319">
        <v>8.83</v>
      </c>
      <c r="S6" s="319">
        <v>-0.46100000000000002</v>
      </c>
      <c r="T6" s="319">
        <v>7.03</v>
      </c>
      <c r="U6" s="319" t="e">
        <f t="shared" ref="U6:U11" si="0">$K$9/$K$7</f>
        <v>#DIV/0!</v>
      </c>
      <c r="V6" s="319" t="e">
        <f>R6*(U6^S6)</f>
        <v>#DIV/0!</v>
      </c>
      <c r="W6" s="319">
        <f>T6</f>
        <v>7.03</v>
      </c>
      <c r="X6" s="319" t="e">
        <f>((V6*P6)+W6)*Q6</f>
        <v>#DIV/0!</v>
      </c>
    </row>
    <row r="7" spans="1:24" x14ac:dyDescent="0.15">
      <c r="A7" s="6"/>
      <c r="B7" s="451" t="s">
        <v>292</v>
      </c>
      <c r="C7" s="455"/>
      <c r="D7" s="266"/>
      <c r="E7" s="257"/>
      <c r="F7" s="266"/>
      <c r="G7" s="266"/>
      <c r="H7" s="257"/>
      <c r="I7" s="257"/>
      <c r="J7" s="314"/>
      <c r="K7" s="257"/>
      <c r="L7" s="258"/>
      <c r="M7" s="6"/>
      <c r="N7">
        <v>2</v>
      </c>
      <c r="O7" s="73">
        <v>10</v>
      </c>
      <c r="P7" s="319">
        <f>P6</f>
        <v>0</v>
      </c>
      <c r="Q7" s="319">
        <f>Q6</f>
        <v>0</v>
      </c>
      <c r="R7" s="319">
        <v>7.88</v>
      </c>
      <c r="S7" s="319">
        <v>-0.44600000000000001</v>
      </c>
      <c r="T7" s="319">
        <v>14</v>
      </c>
      <c r="U7" s="319" t="e">
        <f t="shared" si="0"/>
        <v>#DIV/0!</v>
      </c>
      <c r="V7" s="319" t="e">
        <f t="shared" ref="V7:V11" si="1">R7*(U7^S7)</f>
        <v>#DIV/0!</v>
      </c>
      <c r="W7" s="319">
        <f t="shared" ref="W7:W11" si="2">T7</f>
        <v>14</v>
      </c>
      <c r="X7" s="319" t="e">
        <f t="shared" ref="X7:X11" si="3">((V7*P7)+W7)*Q7</f>
        <v>#DIV/0!</v>
      </c>
    </row>
    <row r="8" spans="1:24" x14ac:dyDescent="0.15">
      <c r="A8" s="6"/>
      <c r="B8" s="451" t="s">
        <v>293</v>
      </c>
      <c r="C8" s="455"/>
      <c r="D8" s="266"/>
      <c r="E8" s="266"/>
      <c r="F8" s="257"/>
      <c r="G8" s="257"/>
      <c r="H8" s="266"/>
      <c r="I8" s="266"/>
      <c r="J8" s="315"/>
      <c r="K8" s="266"/>
      <c r="L8" s="267"/>
      <c r="M8" s="6"/>
      <c r="N8">
        <v>3</v>
      </c>
      <c r="O8" s="73">
        <v>20</v>
      </c>
      <c r="P8" s="319">
        <f t="shared" ref="P8:P11" si="4">P7</f>
        <v>0</v>
      </c>
      <c r="Q8" s="319">
        <f t="shared" ref="Q8:Q11" si="5">Q7</f>
        <v>0</v>
      </c>
      <c r="R8" s="319">
        <v>7.06</v>
      </c>
      <c r="S8" s="319">
        <v>-0.45200000000000001</v>
      </c>
      <c r="T8" s="319">
        <v>27.06</v>
      </c>
      <c r="U8" s="319" t="e">
        <f t="shared" si="0"/>
        <v>#DIV/0!</v>
      </c>
      <c r="V8" s="319" t="e">
        <f t="shared" si="1"/>
        <v>#DIV/0!</v>
      </c>
      <c r="W8" s="319">
        <f t="shared" si="2"/>
        <v>27.06</v>
      </c>
      <c r="X8" s="319" t="e">
        <f t="shared" si="3"/>
        <v>#DIV/0!</v>
      </c>
    </row>
    <row r="9" spans="1:24" x14ac:dyDescent="0.15">
      <c r="A9" s="6"/>
      <c r="B9" s="451" t="s">
        <v>294</v>
      </c>
      <c r="C9" s="455"/>
      <c r="D9" s="266"/>
      <c r="E9" s="266"/>
      <c r="F9" s="266"/>
      <c r="G9" s="266"/>
      <c r="H9" s="266"/>
      <c r="I9" s="266"/>
      <c r="J9" s="314"/>
      <c r="K9" s="314"/>
      <c r="L9" s="258"/>
      <c r="M9" s="6"/>
      <c r="N9">
        <v>4</v>
      </c>
      <c r="O9" s="73">
        <v>30</v>
      </c>
      <c r="P9" s="319">
        <f t="shared" si="4"/>
        <v>0</v>
      </c>
      <c r="Q9" s="319">
        <f t="shared" si="5"/>
        <v>0</v>
      </c>
      <c r="R9" s="319">
        <v>6.43</v>
      </c>
      <c r="S9" s="319">
        <v>-0.44400000000000001</v>
      </c>
      <c r="T9" s="319">
        <v>39.75</v>
      </c>
      <c r="U9" s="319" t="e">
        <f t="shared" si="0"/>
        <v>#DIV/0!</v>
      </c>
      <c r="V9" s="319" t="e">
        <f t="shared" si="1"/>
        <v>#DIV/0!</v>
      </c>
      <c r="W9" s="319">
        <f t="shared" si="2"/>
        <v>39.75</v>
      </c>
      <c r="X9" s="319" t="e">
        <f t="shared" si="3"/>
        <v>#DIV/0!</v>
      </c>
    </row>
    <row r="10" spans="1:24" x14ac:dyDescent="0.15">
      <c r="A10" s="6"/>
      <c r="B10" s="451" t="s">
        <v>295</v>
      </c>
      <c r="C10" s="265" t="s">
        <v>276</v>
      </c>
      <c r="D10" s="268">
        <v>0.01</v>
      </c>
      <c r="E10" s="268">
        <v>3.09</v>
      </c>
      <c r="F10" s="268" t="str">
        <f>IF(F8&lt;0.2,"適用外",IF(F8&lt;=1,0.475*F8+0.945,IF(F8&lt;=10,6.244*F8+2.853,"適用外")))</f>
        <v>適用外</v>
      </c>
      <c r="G10" s="268" t="str">
        <f>IF(G8&lt;0.3,"適用外",IF(G8&lt;=1,1.497*G8-0.1,IF(G8&lt;=10,2.556*G8-2.052,"適用外")))</f>
        <v>適用外</v>
      </c>
      <c r="H10" s="268">
        <f>IF(H7&lt;=1,0.12*H7+0.985,IF(H7&lt;=10,-0.453*H7^2+8.289*H7+0.753,IF(H7&lt;=80,0.747*H7+21.355,"適用外")))</f>
        <v>0.98499999999999999</v>
      </c>
      <c r="I10" s="268">
        <f>IF(I7&lt;=1,1.676*I7-0.137,IF(I7&lt;=10,-0.204*I7^2+3.166*I7-1.936,IF(I7&lt;=80,1.265*I7-15.67,"適用外")))</f>
        <v>-0.13700000000000001</v>
      </c>
      <c r="J10" s="316">
        <f>3.297*J9+1.971*J7+4.663</f>
        <v>4.6630000000000003</v>
      </c>
      <c r="K10" s="268" t="s">
        <v>349</v>
      </c>
      <c r="L10" s="269" t="s">
        <v>349</v>
      </c>
      <c r="M10" s="6"/>
      <c r="N10">
        <v>5</v>
      </c>
      <c r="O10" s="73">
        <v>40</v>
      </c>
      <c r="P10" s="319">
        <f t="shared" si="4"/>
        <v>0</v>
      </c>
      <c r="Q10" s="319">
        <f t="shared" si="5"/>
        <v>0</v>
      </c>
      <c r="R10" s="319">
        <v>5.97</v>
      </c>
      <c r="S10" s="319">
        <v>-0.44</v>
      </c>
      <c r="T10" s="319">
        <v>52.25</v>
      </c>
      <c r="U10" s="319" t="e">
        <f t="shared" si="0"/>
        <v>#DIV/0!</v>
      </c>
      <c r="V10" s="319" t="e">
        <f t="shared" si="1"/>
        <v>#DIV/0!</v>
      </c>
      <c r="W10" s="319">
        <f t="shared" si="2"/>
        <v>52.25</v>
      </c>
      <c r="X10" s="319" t="e">
        <f t="shared" si="3"/>
        <v>#DIV/0!</v>
      </c>
    </row>
    <row r="11" spans="1:24" x14ac:dyDescent="0.15">
      <c r="A11" s="6"/>
      <c r="B11" s="451"/>
      <c r="C11" s="265" t="s">
        <v>277</v>
      </c>
      <c r="D11" s="268">
        <v>1.29</v>
      </c>
      <c r="E11" s="268">
        <f>1.34*E7+0.677</f>
        <v>0.67700000000000005</v>
      </c>
      <c r="F11" s="268" t="str">
        <f>IF(F8&lt;0.2,"適用外",IF(F8&lt;=1,6.07*F8+1.01,IF(F8&lt;=10,0.93*F8^2+1.606*F8-0.773,"適用外")))</f>
        <v>適用外</v>
      </c>
      <c r="G11" s="268" t="str">
        <f>IF(G8&lt;0.3,"適用外",IF(G8&lt;=1,1.13*G8^2+0.638*G8-0.011,IF(G8&lt;=10,0.924*G8^2+0.993*G8-0.087,"適用外")))</f>
        <v>適用外</v>
      </c>
      <c r="H11" s="268">
        <f>IF(H7&lt;=1,7.837*H7+0.82,IF(H7&lt;=10,1.458*H7^2+1.27*H7+0.362,IF(H7&lt;=80,1.263*H7^2+4.295*H7-7.649,"適用外")))</f>
        <v>0.82</v>
      </c>
      <c r="I11" s="268">
        <f>IF(I7&lt;=1,1.496*I7^2+I7*0.671-0.015,IF(I7&lt;=10,1.345*I7^2+0.736*I7+0.251,IF(I7&lt;=80,1.259*I7^2+2.336*I7-8.13,"適用外")))</f>
        <v>-1.4999999999999999E-2</v>
      </c>
      <c r="J11" s="316">
        <f>(1.401*J7+0.684)*J9+1.214*J7-0.834</f>
        <v>-0.83399999999999996</v>
      </c>
      <c r="K11" s="268" t="s">
        <v>349</v>
      </c>
      <c r="L11" s="269" t="s">
        <v>349</v>
      </c>
      <c r="M11" s="6"/>
      <c r="N11">
        <v>6</v>
      </c>
      <c r="O11" s="73">
        <v>50</v>
      </c>
      <c r="P11" s="319">
        <f t="shared" si="4"/>
        <v>0</v>
      </c>
      <c r="Q11" s="319">
        <f t="shared" si="5"/>
        <v>0</v>
      </c>
      <c r="R11" s="319">
        <v>5.62</v>
      </c>
      <c r="S11" s="319">
        <v>-0.442</v>
      </c>
      <c r="T11" s="319">
        <v>64.680000000000007</v>
      </c>
      <c r="U11" s="319" t="e">
        <f t="shared" si="0"/>
        <v>#DIV/0!</v>
      </c>
      <c r="V11" s="319" t="e">
        <f t="shared" si="1"/>
        <v>#DIV/0!</v>
      </c>
      <c r="W11" s="319">
        <f t="shared" si="2"/>
        <v>64.680000000000007</v>
      </c>
      <c r="X11" s="319" t="e">
        <f t="shared" si="3"/>
        <v>#DIV/0!</v>
      </c>
    </row>
    <row r="12" spans="1:24" ht="14.25" thickBot="1" x14ac:dyDescent="0.2">
      <c r="A12" s="6"/>
      <c r="B12" s="452"/>
      <c r="C12" s="270" t="s">
        <v>278</v>
      </c>
      <c r="D12" s="271" t="s">
        <v>279</v>
      </c>
      <c r="E12" s="271" t="s">
        <v>279</v>
      </c>
      <c r="F12" s="272" t="str">
        <f>IF(F8&lt;0.2,"適用外",IF(F8&lt;=1,2.57*F8-0.188,IF(F8&lt;=10,"-","適用外")))</f>
        <v>適用外</v>
      </c>
      <c r="G12" s="272">
        <f>IF(G7&lt;=1,2.858*G7-0.283,IF(G7&lt;80,"-","適用外"))</f>
        <v>-0.28299999999999997</v>
      </c>
      <c r="H12" s="272">
        <f>IF(H7&lt;=1,2.858*H7-0.283,IF(H7&lt;=80,"-","適用外"))</f>
        <v>-0.28299999999999997</v>
      </c>
      <c r="I12" s="271" t="s">
        <v>279</v>
      </c>
      <c r="J12" s="317" t="s">
        <v>279</v>
      </c>
      <c r="K12" s="272" t="s">
        <v>348</v>
      </c>
      <c r="L12" s="273" t="s">
        <v>348</v>
      </c>
      <c r="M12" s="6"/>
      <c r="O12" s="322"/>
      <c r="P12" s="319"/>
      <c r="Q12" s="319"/>
      <c r="R12" s="319"/>
      <c r="S12" s="319"/>
      <c r="T12" s="319"/>
      <c r="U12" s="319"/>
      <c r="V12" s="319"/>
      <c r="W12" s="319"/>
      <c r="X12" s="319"/>
    </row>
    <row r="13" spans="1:24" ht="14.25" thickBot="1" x14ac:dyDescent="0.2">
      <c r="A13" s="6"/>
      <c r="B13" s="323" t="s">
        <v>296</v>
      </c>
      <c r="C13" s="324" t="s">
        <v>297</v>
      </c>
      <c r="D13" s="325" t="str" cm="1">
        <f t="array" ref="D13">_xlfn.IFS(D6="","－",D6&lt;=1.5,D10*D6+D11,TRUE,"適用外")</f>
        <v>－</v>
      </c>
      <c r="E13" s="325" t="str" cm="1">
        <f t="array" ref="E13">_xlfn.IFS(OR(E6="",E7=""),"－",AND(E6&lt;=1.5,E7&lt;=1.5),E10*E6+E11,TRUE,"適用外")</f>
        <v>－</v>
      </c>
      <c r="F13" s="325" t="str">
        <f>IF(OR(F6="",F8=""),"－",IF(F8&lt;0.2,"適用外",IF(F8&lt;=1,F10*F6^2+F11*F6+F12,IF(F8&lt;=10,F10*F6+F11,"適用外"))))</f>
        <v>－</v>
      </c>
      <c r="G13" s="325" t="str">
        <f>IF(OR(G6="",G8=""),"－",IF(G8&lt;0.3,"適用外",IF(G8&lt;10,G10*G6+G11,"適用外")))</f>
        <v>－</v>
      </c>
      <c r="H13" s="325" t="str">
        <f>IF(OR(H6="",H7=""),"－",IF(H7&lt;=1,H10*H6^2+H11*H6+H12,IF(H7&lt;=80,H10*H6+H11,"適用外")))</f>
        <v>－</v>
      </c>
      <c r="I13" s="325" t="str">
        <f>IF(OR(I6="",I7=""),"－",IF(I7&lt;=80,I10*I6+I11,"適用外"))</f>
        <v>－</v>
      </c>
      <c r="J13" s="326" t="str">
        <f>IF(OR(J6="",J7="",J9=""),"－",IF(AND(J6&lt;=1.5,J7&lt;=4,J9&lt;=200),J10*J6+J11,"適用外"))</f>
        <v>－</v>
      </c>
      <c r="K13" s="325" t="str" cm="1">
        <f t="array" ref="K13">_xlfn.IFS(OR(K6="",K7="",K9=""),"－",OR(K6&lt;0.5,K6&gt;5),"適用外",OR(K7&lt;5,K7&gt;50),"適用外",OR(($K$9/$K$7)&lt;1,($K$9/$K$7)&gt;5),"適用外",TRUE,Q16)</f>
        <v>－</v>
      </c>
      <c r="L13" s="327" t="str" cm="1">
        <f t="array" ref="L13">_xlfn.IFS(OR(L6="",L7="",L9=""),"－",OR(L6&lt;0.5,L6&gt;5),"適用外",OR(L7&lt;5,L7&gt;50),"適用外",OR(($L$9/$L$7)&lt;1,($L$9/$L$7)&gt;5),"適用外",TRUE,Q33)</f>
        <v>－</v>
      </c>
      <c r="M13" s="6"/>
      <c r="O13" t="s">
        <v>361</v>
      </c>
      <c r="P13" t="s">
        <v>362</v>
      </c>
    </row>
    <row r="14" spans="1:24" ht="79.5" customHeight="1" thickBot="1" x14ac:dyDescent="0.2">
      <c r="A14" s="6"/>
      <c r="B14" s="449" t="s">
        <v>364</v>
      </c>
      <c r="C14" s="450"/>
      <c r="D14" s="328" t="s">
        <v>365</v>
      </c>
      <c r="E14" s="328" t="s">
        <v>366</v>
      </c>
      <c r="F14" s="328" t="s">
        <v>367</v>
      </c>
      <c r="G14" s="328" t="s">
        <v>368</v>
      </c>
      <c r="H14" s="328" t="s">
        <v>369</v>
      </c>
      <c r="I14" s="328" t="s">
        <v>369</v>
      </c>
      <c r="J14" s="328" t="s">
        <v>370</v>
      </c>
      <c r="K14" s="328" t="s">
        <v>371</v>
      </c>
      <c r="L14" s="329" t="s">
        <v>371</v>
      </c>
      <c r="M14" s="6"/>
      <c r="O14" cm="1">
        <f t="array" ref="O14">_xlfn.IFS(K7&lt;=O6,1,K7&lt;=O7,2,K7&lt;=O8,3,K7&lt;=O9,4,K7&lt;=O10,5,K7&lt;=O11,6,TRUE,"")</f>
        <v>1</v>
      </c>
      <c r="P14" cm="1">
        <f t="array" ref="P14">_xlfn.IFS(K7=O11,6,O14=1,1,TRUE,O14-1)</f>
        <v>1</v>
      </c>
      <c r="R14" t="s">
        <v>363</v>
      </c>
    </row>
    <row r="15" spans="1:24" x14ac:dyDescent="0.15">
      <c r="A15" s="6"/>
      <c r="B15" s="6"/>
      <c r="C15" s="6"/>
      <c r="D15" s="6"/>
      <c r="E15" s="6"/>
      <c r="F15" s="6"/>
      <c r="G15" s="6"/>
      <c r="H15" s="6"/>
      <c r="I15" s="6"/>
      <c r="J15" s="274"/>
      <c r="K15" s="6"/>
      <c r="L15" s="274" t="s">
        <v>307</v>
      </c>
      <c r="M15" s="6"/>
      <c r="N15" t="s">
        <v>350</v>
      </c>
      <c r="O15">
        <f>VLOOKUP(O$14,$N$6:$X$12,2,FALSE)</f>
        <v>5</v>
      </c>
      <c r="P15">
        <f>VLOOKUP(P$14,$N$6:$X$12,2,FALSE)</f>
        <v>5</v>
      </c>
      <c r="Q15" s="320">
        <f>K7</f>
        <v>0</v>
      </c>
      <c r="R15" cm="1">
        <f t="array" ref="R15">_xlfn.IFS(O14=P14,0,Q15=50,0,TRUE,(Q15-P15)/(O15-P15))</f>
        <v>0</v>
      </c>
    </row>
    <row r="16" spans="1:24" x14ac:dyDescent="0.15">
      <c r="A16" s="6"/>
      <c r="B16" s="6"/>
      <c r="C16" s="6"/>
      <c r="D16" s="6"/>
      <c r="E16" s="6"/>
      <c r="F16" s="6"/>
      <c r="G16" s="6"/>
      <c r="H16" s="6"/>
      <c r="I16" s="6"/>
      <c r="J16" s="6"/>
      <c r="K16" s="6"/>
      <c r="L16" s="6"/>
      <c r="M16" s="6"/>
      <c r="N16" t="s">
        <v>359</v>
      </c>
      <c r="O16" s="321" t="e">
        <f>VLOOKUP(O$14,$N$6:$X$12,11,FALSE)</f>
        <v>#DIV/0!</v>
      </c>
      <c r="P16" s="321" t="e">
        <f>VLOOKUP(P$14,$N$6:$X$12,11,FALSE)</f>
        <v>#DIV/0!</v>
      </c>
      <c r="Q16" s="321" t="e">
        <f>(O16-P16)*R15+P16</f>
        <v>#DIV/0!</v>
      </c>
    </row>
    <row r="17" spans="1:24" x14ac:dyDescent="0.15">
      <c r="A17" s="6"/>
      <c r="B17" s="6"/>
      <c r="C17" s="6"/>
      <c r="D17" s="6"/>
      <c r="E17" s="6"/>
      <c r="F17" s="6"/>
      <c r="G17" s="6"/>
      <c r="H17" s="6"/>
      <c r="I17" s="6"/>
      <c r="J17" s="6"/>
      <c r="K17" s="6"/>
      <c r="L17" s="6"/>
      <c r="M17" s="6"/>
    </row>
    <row r="18" spans="1:24" x14ac:dyDescent="0.15">
      <c r="A18" s="6"/>
      <c r="B18" s="6"/>
      <c r="C18" s="6"/>
      <c r="D18" s="6"/>
      <c r="E18" s="6"/>
      <c r="F18" s="6"/>
      <c r="G18" s="6"/>
      <c r="H18" s="6"/>
      <c r="I18" s="6"/>
      <c r="J18" s="6"/>
      <c r="K18" s="6"/>
      <c r="L18" s="6"/>
      <c r="M18" s="6"/>
    </row>
    <row r="19" spans="1:24" x14ac:dyDescent="0.15">
      <c r="A19" s="6"/>
      <c r="B19" s="6"/>
      <c r="C19" s="6"/>
      <c r="D19" s="6"/>
      <c r="E19" s="6"/>
      <c r="F19" s="6"/>
      <c r="G19" s="6"/>
      <c r="H19" s="6"/>
      <c r="I19" s="6"/>
      <c r="J19" s="6"/>
      <c r="K19" s="6"/>
      <c r="L19" s="6"/>
      <c r="M19" s="6"/>
    </row>
    <row r="20" spans="1:24" x14ac:dyDescent="0.15">
      <c r="A20" s="6"/>
      <c r="B20" s="6"/>
      <c r="C20" s="6"/>
      <c r="D20" s="6"/>
      <c r="E20" s="6"/>
      <c r="F20" s="6"/>
      <c r="G20" s="6"/>
      <c r="H20" s="6"/>
      <c r="I20" s="6"/>
      <c r="J20" s="6"/>
      <c r="K20" s="6"/>
      <c r="L20" s="6"/>
      <c r="M20" s="6"/>
      <c r="O20" t="s">
        <v>351</v>
      </c>
    </row>
    <row r="21" spans="1:24" x14ac:dyDescent="0.15">
      <c r="A21" s="6"/>
      <c r="B21" s="6"/>
      <c r="C21" s="6"/>
      <c r="D21" s="6"/>
      <c r="E21" s="6"/>
      <c r="F21" s="6"/>
      <c r="G21" s="6"/>
      <c r="H21" s="6"/>
      <c r="I21" s="6"/>
      <c r="J21" s="6"/>
      <c r="K21" s="6"/>
      <c r="L21" s="6"/>
      <c r="M21" s="6"/>
      <c r="O21" t="s">
        <v>352</v>
      </c>
    </row>
    <row r="22" spans="1:24" x14ac:dyDescent="0.15">
      <c r="A22" s="6"/>
      <c r="B22" s="6"/>
      <c r="C22" s="6"/>
      <c r="D22" s="6"/>
      <c r="E22" s="6"/>
      <c r="F22" s="6"/>
      <c r="G22" s="6"/>
      <c r="H22" s="6"/>
      <c r="I22" s="6"/>
      <c r="J22" s="6"/>
      <c r="K22" s="6"/>
      <c r="L22" s="6"/>
      <c r="M22" s="6"/>
      <c r="O22" s="73" t="s">
        <v>350</v>
      </c>
      <c r="P22" s="73" t="s">
        <v>360</v>
      </c>
      <c r="Q22" s="73" t="s">
        <v>353</v>
      </c>
      <c r="R22" s="73" t="s">
        <v>354</v>
      </c>
      <c r="S22" s="73" t="s">
        <v>355</v>
      </c>
      <c r="T22" s="73" t="s">
        <v>356</v>
      </c>
      <c r="U22" s="73" t="s">
        <v>357</v>
      </c>
      <c r="V22" s="73" t="s">
        <v>358</v>
      </c>
      <c r="W22" s="73" t="s">
        <v>356</v>
      </c>
      <c r="X22" s="73" t="s">
        <v>359</v>
      </c>
    </row>
    <row r="23" spans="1:24" x14ac:dyDescent="0.15">
      <c r="A23" s="6"/>
      <c r="B23" s="6"/>
      <c r="C23" s="6"/>
      <c r="D23" s="6"/>
      <c r="E23" s="6"/>
      <c r="F23" s="6"/>
      <c r="G23" s="6"/>
      <c r="H23" s="6"/>
      <c r="I23" s="6"/>
      <c r="J23" s="6"/>
      <c r="K23" s="6"/>
      <c r="L23" s="6"/>
      <c r="M23" s="6"/>
      <c r="N23">
        <v>1</v>
      </c>
      <c r="O23" s="73">
        <v>5</v>
      </c>
      <c r="P23" s="319">
        <f>L6</f>
        <v>0</v>
      </c>
      <c r="Q23" s="319">
        <f>L9</f>
        <v>0</v>
      </c>
      <c r="R23" s="319">
        <v>1.94</v>
      </c>
      <c r="S23" s="319">
        <v>-0.32800000000000001</v>
      </c>
      <c r="T23" s="319">
        <v>7.57</v>
      </c>
      <c r="U23" s="319" t="e">
        <f>$L$9/$L$7</f>
        <v>#DIV/0!</v>
      </c>
      <c r="V23" s="319" t="e">
        <f>R23*(U23^S23)</f>
        <v>#DIV/0!</v>
      </c>
      <c r="W23" s="319">
        <f>T23</f>
        <v>7.57</v>
      </c>
      <c r="X23" s="319" t="e">
        <f>((V23*P23)+W23)*Q23</f>
        <v>#DIV/0!</v>
      </c>
    </row>
    <row r="24" spans="1:24" x14ac:dyDescent="0.15">
      <c r="A24" s="6"/>
      <c r="B24" s="6"/>
      <c r="C24" s="6"/>
      <c r="D24" s="6"/>
      <c r="E24" s="6"/>
      <c r="F24" s="6"/>
      <c r="G24" s="6"/>
      <c r="H24" s="6"/>
      <c r="I24" s="6"/>
      <c r="J24" s="6"/>
      <c r="K24" s="6"/>
      <c r="L24" s="6"/>
      <c r="M24" s="6"/>
      <c r="N24">
        <v>2</v>
      </c>
      <c r="O24" s="73">
        <v>10</v>
      </c>
      <c r="P24" s="319">
        <f>P23</f>
        <v>0</v>
      </c>
      <c r="Q24" s="319">
        <f>Q23</f>
        <v>0</v>
      </c>
      <c r="R24" s="319">
        <v>2.29</v>
      </c>
      <c r="S24" s="319">
        <v>-0.39700000000000002</v>
      </c>
      <c r="T24" s="319">
        <v>13.84</v>
      </c>
      <c r="U24" s="319" t="e">
        <f t="shared" ref="U24:U28" si="6">$L$9/$L$7</f>
        <v>#DIV/0!</v>
      </c>
      <c r="V24" s="319" t="e">
        <f t="shared" ref="V24:V28" si="7">R24*(U24^S24)</f>
        <v>#DIV/0!</v>
      </c>
      <c r="W24" s="319">
        <f t="shared" ref="W24:W28" si="8">T24</f>
        <v>13.84</v>
      </c>
      <c r="X24" s="319" t="e">
        <f t="shared" ref="X24:X28" si="9">((V24*P24)+W24)*Q24</f>
        <v>#DIV/0!</v>
      </c>
    </row>
    <row r="25" spans="1:24" x14ac:dyDescent="0.15">
      <c r="A25" s="6"/>
      <c r="B25" s="6"/>
      <c r="C25" s="6"/>
      <c r="D25" s="6"/>
      <c r="E25" s="6"/>
      <c r="F25" s="6"/>
      <c r="G25" s="6"/>
      <c r="H25" s="6"/>
      <c r="I25" s="6"/>
      <c r="J25" s="6"/>
      <c r="K25" s="6"/>
      <c r="L25" s="6"/>
      <c r="M25" s="6"/>
      <c r="N25">
        <v>3</v>
      </c>
      <c r="O25" s="73">
        <v>20</v>
      </c>
      <c r="P25" s="319">
        <f t="shared" ref="P25:P28" si="10">P24</f>
        <v>0</v>
      </c>
      <c r="Q25" s="319">
        <f t="shared" ref="Q25:Q28" si="11">Q24</f>
        <v>0</v>
      </c>
      <c r="R25" s="319">
        <v>2.37</v>
      </c>
      <c r="S25" s="319">
        <v>-0.48799999999999999</v>
      </c>
      <c r="T25" s="319">
        <v>26.36</v>
      </c>
      <c r="U25" s="319" t="e">
        <f t="shared" si="6"/>
        <v>#DIV/0!</v>
      </c>
      <c r="V25" s="319" t="e">
        <f t="shared" si="7"/>
        <v>#DIV/0!</v>
      </c>
      <c r="W25" s="319">
        <f t="shared" si="8"/>
        <v>26.36</v>
      </c>
      <c r="X25" s="319" t="e">
        <f t="shared" si="9"/>
        <v>#DIV/0!</v>
      </c>
    </row>
    <row r="26" spans="1:24" x14ac:dyDescent="0.15">
      <c r="A26" s="6"/>
      <c r="B26" s="6"/>
      <c r="C26" s="6"/>
      <c r="D26" s="6"/>
      <c r="E26" s="6"/>
      <c r="F26" s="6"/>
      <c r="G26" s="6"/>
      <c r="H26" s="6"/>
      <c r="I26" s="6"/>
      <c r="J26" s="6"/>
      <c r="K26" s="6"/>
      <c r="L26" s="6"/>
      <c r="M26" s="6"/>
      <c r="N26">
        <v>4</v>
      </c>
      <c r="O26" s="73">
        <v>30</v>
      </c>
      <c r="P26" s="319">
        <f t="shared" si="10"/>
        <v>0</v>
      </c>
      <c r="Q26" s="319">
        <f t="shared" si="11"/>
        <v>0</v>
      </c>
      <c r="R26" s="319">
        <v>2.17</v>
      </c>
      <c r="S26" s="319">
        <v>-0.51800000000000002</v>
      </c>
      <c r="T26" s="319">
        <v>38.79</v>
      </c>
      <c r="U26" s="319" t="e">
        <f t="shared" si="6"/>
        <v>#DIV/0!</v>
      </c>
      <c r="V26" s="319" t="e">
        <f t="shared" si="7"/>
        <v>#DIV/0!</v>
      </c>
      <c r="W26" s="319">
        <f t="shared" si="8"/>
        <v>38.79</v>
      </c>
      <c r="X26" s="319" t="e">
        <f t="shared" si="9"/>
        <v>#DIV/0!</v>
      </c>
    </row>
    <row r="27" spans="1:24" x14ac:dyDescent="0.15">
      <c r="A27" s="6"/>
      <c r="B27" s="6"/>
      <c r="C27" s="6"/>
      <c r="D27" s="6"/>
      <c r="E27" s="6"/>
      <c r="F27" s="6"/>
      <c r="G27" s="6"/>
      <c r="H27" s="6"/>
      <c r="I27" s="6"/>
      <c r="J27" s="6"/>
      <c r="K27" s="6"/>
      <c r="L27" s="6"/>
      <c r="M27" s="6"/>
      <c r="N27">
        <v>5</v>
      </c>
      <c r="O27" s="73">
        <v>40</v>
      </c>
      <c r="P27" s="319">
        <f t="shared" si="10"/>
        <v>0</v>
      </c>
      <c r="Q27" s="319">
        <f t="shared" si="11"/>
        <v>0</v>
      </c>
      <c r="R27" s="319">
        <v>1.96</v>
      </c>
      <c r="S27" s="319">
        <v>-0.55400000000000005</v>
      </c>
      <c r="T27" s="319">
        <v>51.16</v>
      </c>
      <c r="U27" s="319" t="e">
        <f t="shared" si="6"/>
        <v>#DIV/0!</v>
      </c>
      <c r="V27" s="319" t="e">
        <f t="shared" si="7"/>
        <v>#DIV/0!</v>
      </c>
      <c r="W27" s="319">
        <f t="shared" si="8"/>
        <v>51.16</v>
      </c>
      <c r="X27" s="319" t="e">
        <f t="shared" si="9"/>
        <v>#DIV/0!</v>
      </c>
    </row>
    <row r="28" spans="1:24" x14ac:dyDescent="0.15">
      <c r="A28" s="6"/>
      <c r="B28" s="6"/>
      <c r="C28" s="6"/>
      <c r="D28" s="6"/>
      <c r="E28" s="6"/>
      <c r="F28" s="6"/>
      <c r="G28" s="6"/>
      <c r="H28" s="6"/>
      <c r="I28" s="6"/>
      <c r="J28" s="6"/>
      <c r="K28" s="6"/>
      <c r="L28" s="6"/>
      <c r="M28" s="6"/>
      <c r="N28">
        <v>6</v>
      </c>
      <c r="O28" s="73">
        <v>50</v>
      </c>
      <c r="P28" s="319">
        <f t="shared" si="10"/>
        <v>0</v>
      </c>
      <c r="Q28" s="319">
        <f t="shared" si="11"/>
        <v>0</v>
      </c>
      <c r="R28" s="319">
        <v>1.76</v>
      </c>
      <c r="S28" s="319">
        <v>-0.60899999999999999</v>
      </c>
      <c r="T28" s="319">
        <v>63.5</v>
      </c>
      <c r="U28" s="319" t="e">
        <f t="shared" si="6"/>
        <v>#DIV/0!</v>
      </c>
      <c r="V28" s="319" t="e">
        <f t="shared" si="7"/>
        <v>#DIV/0!</v>
      </c>
      <c r="W28" s="319">
        <f t="shared" si="8"/>
        <v>63.5</v>
      </c>
      <c r="X28" s="319" t="e">
        <f t="shared" si="9"/>
        <v>#DIV/0!</v>
      </c>
    </row>
    <row r="29" spans="1:24" x14ac:dyDescent="0.15">
      <c r="A29" s="6"/>
      <c r="B29" s="6"/>
      <c r="C29" s="6"/>
      <c r="D29" s="6"/>
      <c r="E29" s="6"/>
      <c r="F29" s="6"/>
      <c r="G29" s="6"/>
      <c r="H29" s="6"/>
      <c r="I29" s="6"/>
      <c r="J29" s="6"/>
      <c r="K29" s="6"/>
      <c r="L29" s="6"/>
      <c r="M29" s="6"/>
      <c r="O29" s="322"/>
      <c r="P29" s="319"/>
      <c r="Q29" s="319"/>
      <c r="R29" s="319"/>
      <c r="S29" s="319"/>
      <c r="T29" s="319"/>
      <c r="U29" s="319"/>
      <c r="V29" s="319"/>
      <c r="W29" s="319"/>
      <c r="X29" s="319"/>
    </row>
    <row r="30" spans="1:24" x14ac:dyDescent="0.15">
      <c r="A30" s="6"/>
      <c r="B30" s="6"/>
      <c r="C30" s="6"/>
      <c r="D30" s="6"/>
      <c r="E30" s="6"/>
      <c r="F30" s="6"/>
      <c r="G30" s="6"/>
      <c r="H30" s="6"/>
      <c r="I30" s="6"/>
      <c r="J30" s="6"/>
      <c r="K30" s="6"/>
      <c r="L30" s="6"/>
      <c r="M30" s="6"/>
      <c r="O30" t="s">
        <v>361</v>
      </c>
      <c r="P30" t="s">
        <v>362</v>
      </c>
    </row>
    <row r="31" spans="1:24" x14ac:dyDescent="0.15">
      <c r="A31" s="6"/>
      <c r="B31" s="6"/>
      <c r="C31" s="6"/>
      <c r="D31" s="6"/>
      <c r="E31" s="6"/>
      <c r="F31" s="6"/>
      <c r="G31" s="6"/>
      <c r="H31" s="6"/>
      <c r="I31" s="6"/>
      <c r="J31" s="6"/>
      <c r="K31" s="6"/>
      <c r="L31" s="6"/>
      <c r="M31" s="6"/>
      <c r="O31" cm="1">
        <f t="array" ref="O31">_xlfn.IFS(L7&lt;=O23,1,L7&lt;=O24,2,L7&lt;=O25,3,L7&lt;=O26,4,L7&lt;=O27,5,L7&lt;=O28,6,TRUE,"")</f>
        <v>1</v>
      </c>
      <c r="P31" cm="1">
        <f t="array" ref="P31">_xlfn.IFS(L7=O28,6,O31=1,1,TRUE,O31-1)</f>
        <v>1</v>
      </c>
      <c r="R31" t="s">
        <v>363</v>
      </c>
    </row>
    <row r="32" spans="1:24" x14ac:dyDescent="0.15">
      <c r="A32" s="6"/>
      <c r="B32" s="6"/>
      <c r="C32" s="6"/>
      <c r="D32" s="6"/>
      <c r="E32" s="6"/>
      <c r="F32" s="6"/>
      <c r="G32" s="6"/>
      <c r="H32" s="6"/>
      <c r="I32" s="6"/>
      <c r="J32" s="6"/>
      <c r="K32" s="6"/>
      <c r="L32" s="6"/>
      <c r="M32" s="6"/>
      <c r="N32" t="s">
        <v>350</v>
      </c>
      <c r="O32">
        <f>VLOOKUP(O$31,$N$23:$X$29,2,FALSE)</f>
        <v>5</v>
      </c>
      <c r="P32">
        <f>VLOOKUP(P$31,$N$23:$X$29,2,FALSE)</f>
        <v>5</v>
      </c>
      <c r="Q32" s="320">
        <f>L7</f>
        <v>0</v>
      </c>
      <c r="R32" cm="1">
        <f t="array" ref="R32">_xlfn.IFS(O31=P31,0,Q32=50,0,TRUE,(Q32-P32)/(O32-P32))</f>
        <v>0</v>
      </c>
    </row>
    <row r="33" spans="1:17" x14ac:dyDescent="0.15">
      <c r="A33" s="6"/>
      <c r="B33" s="6"/>
      <c r="C33" s="6"/>
      <c r="D33" s="6"/>
      <c r="E33" s="6"/>
      <c r="F33" s="6"/>
      <c r="G33" s="6"/>
      <c r="H33" s="6"/>
      <c r="I33" s="6"/>
      <c r="J33" s="6"/>
      <c r="K33" s="6"/>
      <c r="L33" s="6"/>
      <c r="M33" s="6"/>
      <c r="N33" t="s">
        <v>359</v>
      </c>
      <c r="O33" s="321" t="e">
        <f>VLOOKUP(O$31,$N$23:$X$29,11,FALSE)</f>
        <v>#DIV/0!</v>
      </c>
      <c r="P33" s="321" t="e">
        <f>VLOOKUP(P$31,$N$23:$X$29,11,FALSE)</f>
        <v>#DIV/0!</v>
      </c>
      <c r="Q33" s="321" t="e">
        <f>(O33-P33)*R32+P33</f>
        <v>#DIV/0!</v>
      </c>
    </row>
    <row r="34" spans="1:17" x14ac:dyDescent="0.15">
      <c r="A34" s="6"/>
      <c r="B34" s="6"/>
      <c r="C34" s="6"/>
      <c r="D34" s="6"/>
      <c r="E34" s="6"/>
      <c r="F34" s="6"/>
      <c r="G34" s="6"/>
      <c r="H34" s="6"/>
      <c r="I34" s="6"/>
      <c r="J34" s="6"/>
      <c r="K34" s="6"/>
      <c r="L34" s="6"/>
      <c r="M34" s="6"/>
    </row>
    <row r="35" spans="1:17" x14ac:dyDescent="0.15">
      <c r="A35" s="6"/>
      <c r="B35" s="6"/>
      <c r="C35" s="6"/>
      <c r="D35" s="6"/>
      <c r="E35" s="6"/>
      <c r="F35" s="6"/>
      <c r="G35" s="6"/>
      <c r="H35" s="6"/>
      <c r="I35" s="6"/>
      <c r="J35" s="6"/>
      <c r="K35" s="6"/>
      <c r="L35" s="6"/>
      <c r="M35" s="6"/>
    </row>
    <row r="36" spans="1:17" x14ac:dyDescent="0.15">
      <c r="A36" s="6"/>
      <c r="B36" s="6"/>
      <c r="C36" s="6"/>
      <c r="D36" s="6"/>
      <c r="E36" s="6"/>
      <c r="F36" s="6"/>
      <c r="G36" s="6"/>
      <c r="H36" s="6"/>
      <c r="I36" s="6"/>
      <c r="J36" s="6"/>
      <c r="K36" s="6"/>
      <c r="L36" s="6"/>
      <c r="M36" s="6"/>
    </row>
    <row r="37" spans="1:17" x14ac:dyDescent="0.15">
      <c r="A37" s="6"/>
      <c r="B37" s="6"/>
      <c r="C37" s="6"/>
      <c r="D37" s="6"/>
      <c r="E37" s="6"/>
      <c r="F37" s="6"/>
      <c r="G37" s="6"/>
      <c r="H37" s="6"/>
      <c r="I37" s="6"/>
      <c r="J37" s="6"/>
      <c r="K37" s="6"/>
      <c r="L37" s="6"/>
      <c r="M37" s="6"/>
    </row>
    <row r="38" spans="1:17" x14ac:dyDescent="0.15">
      <c r="A38" s="6"/>
      <c r="B38" s="6"/>
      <c r="C38" s="6"/>
      <c r="D38" s="6"/>
      <c r="E38" s="6"/>
      <c r="F38" s="6"/>
      <c r="G38" s="6"/>
      <c r="H38" s="6"/>
      <c r="I38" s="6"/>
      <c r="J38" s="6"/>
      <c r="K38" s="6"/>
      <c r="L38" s="6"/>
      <c r="M38" s="6"/>
    </row>
    <row r="39" spans="1:17" x14ac:dyDescent="0.15">
      <c r="A39" s="6"/>
      <c r="B39" s="6"/>
      <c r="C39" s="6"/>
      <c r="D39" s="6"/>
      <c r="E39" s="6"/>
      <c r="F39" s="6"/>
      <c r="G39" s="6"/>
      <c r="H39" s="6"/>
      <c r="I39" s="6"/>
      <c r="J39" s="6"/>
      <c r="K39" s="6"/>
      <c r="L39" s="6"/>
      <c r="M39" s="6"/>
    </row>
    <row r="40" spans="1:17" x14ac:dyDescent="0.15">
      <c r="A40" s="6"/>
      <c r="B40" s="6"/>
      <c r="C40" s="6"/>
      <c r="D40" s="6"/>
      <c r="E40" s="6"/>
      <c r="F40" s="6"/>
      <c r="G40" s="6"/>
      <c r="H40" s="6"/>
      <c r="I40" s="6"/>
      <c r="J40" s="6"/>
      <c r="K40" s="6"/>
      <c r="L40" s="6"/>
      <c r="M40" s="6"/>
    </row>
    <row r="41" spans="1:17" x14ac:dyDescent="0.15">
      <c r="A41" s="6"/>
      <c r="B41" s="6"/>
      <c r="C41" s="6"/>
      <c r="D41" s="6"/>
      <c r="E41" s="6"/>
      <c r="F41" s="6"/>
      <c r="G41" s="6"/>
      <c r="H41" s="6"/>
      <c r="I41" s="6"/>
      <c r="J41" s="6"/>
      <c r="K41" s="6"/>
      <c r="L41" s="6"/>
      <c r="M41" s="6"/>
    </row>
    <row r="42" spans="1:17" x14ac:dyDescent="0.15">
      <c r="A42" s="6"/>
      <c r="B42" s="6"/>
      <c r="C42" s="6"/>
      <c r="D42" s="6"/>
      <c r="E42" s="6"/>
      <c r="F42" s="6"/>
      <c r="G42" s="6"/>
      <c r="H42" s="6"/>
      <c r="I42" s="6"/>
      <c r="J42" s="6"/>
      <c r="K42" s="6"/>
      <c r="L42" s="6"/>
      <c r="M42" s="6"/>
    </row>
    <row r="43" spans="1:17" x14ac:dyDescent="0.15">
      <c r="A43" s="6"/>
      <c r="B43" s="6"/>
      <c r="C43" s="6"/>
      <c r="D43" s="6"/>
      <c r="E43" s="6"/>
      <c r="F43" s="6"/>
      <c r="G43" s="6"/>
      <c r="H43" s="6"/>
      <c r="I43" s="6"/>
      <c r="J43" s="6"/>
      <c r="K43" s="6"/>
      <c r="L43" s="6"/>
      <c r="M43" s="6"/>
    </row>
    <row r="44" spans="1:17" x14ac:dyDescent="0.15">
      <c r="A44" s="6"/>
      <c r="B44" s="6"/>
      <c r="C44" s="6"/>
      <c r="D44" s="6"/>
      <c r="E44" s="6"/>
      <c r="F44" s="6"/>
      <c r="G44" s="6"/>
      <c r="H44" s="6"/>
      <c r="I44" s="6"/>
      <c r="J44" s="6"/>
      <c r="K44" s="6"/>
      <c r="L44" s="6"/>
      <c r="M44" s="6"/>
    </row>
    <row r="45" spans="1:17" x14ac:dyDescent="0.15">
      <c r="A45" s="6"/>
      <c r="B45" s="6"/>
      <c r="C45" s="6"/>
      <c r="D45" s="6"/>
      <c r="E45" s="6"/>
      <c r="F45" s="6"/>
      <c r="G45" s="6"/>
      <c r="H45" s="6"/>
      <c r="I45" s="6"/>
      <c r="J45" s="6"/>
      <c r="K45" s="6"/>
      <c r="L45" s="6"/>
      <c r="M45" s="6"/>
    </row>
    <row r="46" spans="1:17" x14ac:dyDescent="0.15">
      <c r="A46" s="6"/>
      <c r="B46" s="6"/>
      <c r="C46" s="6"/>
      <c r="D46" s="6"/>
      <c r="E46" s="6"/>
      <c r="F46" s="6"/>
      <c r="G46" s="6"/>
      <c r="H46" s="6"/>
      <c r="I46" s="6"/>
      <c r="J46" s="6"/>
      <c r="K46" s="6"/>
      <c r="L46" s="6"/>
      <c r="M46" s="6"/>
    </row>
    <row r="47" spans="1:17" x14ac:dyDescent="0.15">
      <c r="A47" s="6"/>
      <c r="B47" s="6"/>
      <c r="C47" s="6"/>
      <c r="D47" s="6"/>
      <c r="E47" s="6"/>
      <c r="F47" s="6"/>
      <c r="G47" s="6"/>
      <c r="H47" s="6"/>
      <c r="I47" s="6"/>
      <c r="J47" s="6"/>
      <c r="K47" s="6"/>
      <c r="L47" s="6"/>
      <c r="M47" s="6"/>
    </row>
    <row r="48" spans="1:17" x14ac:dyDescent="0.15">
      <c r="A48" s="6"/>
      <c r="B48" s="6"/>
      <c r="C48" s="6"/>
      <c r="D48" s="6"/>
      <c r="E48" s="6"/>
      <c r="F48" s="6"/>
      <c r="G48" s="6"/>
      <c r="H48" s="6"/>
      <c r="I48" s="6"/>
      <c r="J48" s="6"/>
      <c r="K48" s="6"/>
      <c r="L48" s="6"/>
      <c r="M48" s="6"/>
    </row>
    <row r="49" spans="1:13" x14ac:dyDescent="0.15">
      <c r="A49" s="6"/>
      <c r="B49" s="6"/>
      <c r="C49" s="6"/>
      <c r="D49" s="6"/>
      <c r="E49" s="6"/>
      <c r="F49" s="6"/>
      <c r="G49" s="6"/>
      <c r="H49" s="6"/>
      <c r="I49" s="6"/>
      <c r="J49" s="6"/>
      <c r="K49" s="6"/>
      <c r="L49" s="6"/>
      <c r="M49" s="6"/>
    </row>
    <row r="50" spans="1:13" x14ac:dyDescent="0.15">
      <c r="A50" s="6"/>
      <c r="B50" s="6"/>
      <c r="C50" s="6"/>
      <c r="D50" s="6"/>
      <c r="E50" s="6"/>
      <c r="F50" s="6"/>
      <c r="G50" s="6"/>
      <c r="H50" s="6"/>
      <c r="I50" s="6"/>
      <c r="J50" s="6"/>
      <c r="K50" s="6"/>
      <c r="L50" s="6"/>
      <c r="M50" s="6"/>
    </row>
    <row r="51" spans="1:13" x14ac:dyDescent="0.15">
      <c r="A51" s="6"/>
      <c r="B51" s="6"/>
      <c r="C51" s="6"/>
      <c r="D51" s="6"/>
      <c r="E51" s="6"/>
      <c r="F51" s="6"/>
      <c r="G51" s="6"/>
      <c r="H51" s="6"/>
      <c r="I51" s="6"/>
      <c r="J51" s="6"/>
      <c r="K51" s="6"/>
      <c r="L51" s="6"/>
      <c r="M51" s="6"/>
    </row>
    <row r="52" spans="1:13" x14ac:dyDescent="0.15">
      <c r="A52" s="6"/>
      <c r="B52" s="6"/>
      <c r="C52" s="6"/>
      <c r="D52" s="6"/>
      <c r="E52" s="6"/>
      <c r="F52" s="6"/>
      <c r="G52" s="6"/>
      <c r="H52" s="6"/>
      <c r="I52" s="6"/>
      <c r="J52" s="6"/>
      <c r="K52" s="6"/>
      <c r="L52" s="6"/>
      <c r="M52" s="6"/>
    </row>
    <row r="53" spans="1:13" x14ac:dyDescent="0.15">
      <c r="A53" s="6"/>
      <c r="B53" s="6"/>
      <c r="C53" s="6"/>
      <c r="D53" s="6"/>
      <c r="E53" s="6"/>
      <c r="F53" s="6"/>
      <c r="G53" s="6"/>
      <c r="H53" s="6"/>
      <c r="I53" s="6"/>
      <c r="J53" s="6"/>
      <c r="K53" s="6"/>
      <c r="L53" s="6"/>
      <c r="M53" s="6"/>
    </row>
    <row r="54" spans="1:13" x14ac:dyDescent="0.15">
      <c r="A54" s="6"/>
      <c r="B54" s="6"/>
      <c r="C54" s="6"/>
      <c r="D54" s="6"/>
      <c r="E54" s="6"/>
      <c r="F54" s="6"/>
      <c r="G54" s="6"/>
      <c r="H54" s="6"/>
      <c r="I54" s="6"/>
      <c r="J54" s="6"/>
      <c r="K54" s="6"/>
      <c r="L54" s="6"/>
      <c r="M54" s="6"/>
    </row>
    <row r="55" spans="1:13" x14ac:dyDescent="0.15">
      <c r="A55" s="6"/>
      <c r="B55" s="6"/>
      <c r="C55" s="6"/>
      <c r="D55" s="6"/>
      <c r="E55" s="6"/>
      <c r="F55" s="6"/>
      <c r="G55" s="6"/>
      <c r="H55" s="6"/>
      <c r="I55" s="6"/>
      <c r="J55" s="6"/>
      <c r="K55" s="6"/>
      <c r="L55" s="6"/>
      <c r="M55" s="6"/>
    </row>
    <row r="56" spans="1:13" x14ac:dyDescent="0.15">
      <c r="A56" s="6"/>
      <c r="B56" s="6"/>
      <c r="C56" s="6"/>
      <c r="D56" s="6"/>
      <c r="E56" s="6"/>
      <c r="F56" s="6"/>
      <c r="G56" s="6"/>
      <c r="H56" s="6"/>
      <c r="I56" s="6"/>
      <c r="J56" s="6"/>
      <c r="K56" s="6"/>
      <c r="L56" s="6"/>
      <c r="M56" s="6"/>
    </row>
    <row r="57" spans="1:13" x14ac:dyDescent="0.15">
      <c r="A57" s="6"/>
      <c r="B57" s="6"/>
      <c r="C57" s="6"/>
      <c r="D57" s="6"/>
      <c r="E57" s="6"/>
      <c r="F57" s="6"/>
      <c r="G57" s="6"/>
      <c r="H57" s="6"/>
      <c r="I57" s="6"/>
      <c r="J57" s="6"/>
      <c r="K57" s="6"/>
      <c r="L57" s="6"/>
      <c r="M57" s="6"/>
    </row>
    <row r="58" spans="1:13" x14ac:dyDescent="0.15">
      <c r="A58" s="6"/>
      <c r="B58" s="6"/>
      <c r="C58" s="6"/>
      <c r="D58" s="6"/>
      <c r="E58" s="6"/>
      <c r="F58" s="6"/>
      <c r="G58" s="6"/>
      <c r="H58" s="6"/>
      <c r="I58" s="6"/>
      <c r="J58" s="6"/>
      <c r="K58" s="6"/>
      <c r="L58" s="6"/>
      <c r="M58" s="6"/>
    </row>
    <row r="59" spans="1:13" x14ac:dyDescent="0.15">
      <c r="A59" s="6"/>
      <c r="B59" s="6"/>
      <c r="C59" s="6"/>
      <c r="D59" s="6"/>
      <c r="E59" s="6"/>
      <c r="F59" s="6"/>
      <c r="G59" s="6"/>
      <c r="H59" s="6"/>
      <c r="I59" s="6"/>
      <c r="J59" s="6"/>
      <c r="K59" s="6"/>
      <c r="L59" s="6"/>
      <c r="M59" s="6"/>
    </row>
    <row r="60" spans="1:13" x14ac:dyDescent="0.15">
      <c r="A60" s="6"/>
      <c r="B60" s="6"/>
      <c r="C60" s="6"/>
      <c r="D60" s="6"/>
      <c r="E60" s="6"/>
      <c r="F60" s="6"/>
      <c r="G60" s="6"/>
      <c r="H60" s="6"/>
      <c r="I60" s="6"/>
      <c r="J60" s="6"/>
      <c r="K60" s="6"/>
      <c r="L60" s="6"/>
      <c r="M60" s="6"/>
    </row>
    <row r="61" spans="1:13" x14ac:dyDescent="0.15">
      <c r="A61" s="6"/>
      <c r="B61" s="6"/>
      <c r="C61" s="6"/>
      <c r="D61" s="6"/>
      <c r="E61" s="6"/>
      <c r="F61" s="6"/>
      <c r="G61" s="6"/>
      <c r="H61" s="6"/>
      <c r="I61" s="6"/>
      <c r="J61" s="6"/>
      <c r="K61" s="6"/>
      <c r="L61" s="6"/>
      <c r="M61" s="6"/>
    </row>
    <row r="62" spans="1:13" x14ac:dyDescent="0.15">
      <c r="A62" s="6"/>
      <c r="B62" s="6"/>
      <c r="C62" s="6"/>
      <c r="D62" s="6"/>
      <c r="E62" s="6"/>
      <c r="F62" s="6"/>
      <c r="G62" s="6"/>
      <c r="H62" s="6"/>
      <c r="I62" s="6"/>
      <c r="J62" s="6"/>
      <c r="K62" s="6"/>
      <c r="L62" s="6"/>
      <c r="M62" s="6"/>
    </row>
    <row r="63" spans="1:13" x14ac:dyDescent="0.15">
      <c r="A63" s="6"/>
      <c r="B63" s="6"/>
      <c r="C63" s="6"/>
      <c r="D63" s="6"/>
      <c r="E63" s="6"/>
      <c r="F63" s="6"/>
      <c r="G63" s="6"/>
      <c r="H63" s="6"/>
      <c r="I63" s="6"/>
      <c r="J63" s="6"/>
      <c r="K63" s="6"/>
      <c r="L63" s="6"/>
      <c r="M63" s="6"/>
    </row>
    <row r="64" spans="1:13" x14ac:dyDescent="0.15">
      <c r="A64" s="6"/>
      <c r="B64" s="6"/>
      <c r="C64" s="6"/>
      <c r="D64" s="6"/>
      <c r="E64" s="6"/>
      <c r="F64" s="6"/>
      <c r="G64" s="6"/>
      <c r="H64" s="6"/>
      <c r="I64" s="6"/>
      <c r="J64" s="6"/>
      <c r="K64" s="6"/>
      <c r="L64" s="6"/>
      <c r="M64" s="6"/>
    </row>
    <row r="65" spans="1:13" x14ac:dyDescent="0.15">
      <c r="A65" s="6"/>
      <c r="B65" s="6"/>
      <c r="C65" s="6"/>
      <c r="D65" s="6"/>
      <c r="E65" s="6"/>
      <c r="F65" s="6"/>
      <c r="G65" s="6"/>
      <c r="H65" s="6"/>
      <c r="I65" s="6"/>
      <c r="J65" s="6"/>
      <c r="K65" s="6"/>
      <c r="L65" s="6"/>
      <c r="M65" s="6"/>
    </row>
    <row r="66" spans="1:13" x14ac:dyDescent="0.15">
      <c r="A66" s="6"/>
      <c r="B66" s="6"/>
      <c r="C66" s="6"/>
      <c r="D66" s="6"/>
      <c r="E66" s="6"/>
      <c r="F66" s="6"/>
      <c r="G66" s="6"/>
      <c r="H66" s="6"/>
      <c r="I66" s="6"/>
      <c r="J66" s="6"/>
      <c r="K66" s="6"/>
      <c r="L66" s="6"/>
      <c r="M66" s="6"/>
    </row>
    <row r="67" spans="1:13" x14ac:dyDescent="0.15">
      <c r="A67" s="6"/>
      <c r="B67" s="6"/>
      <c r="C67" s="6"/>
      <c r="D67" s="6"/>
      <c r="E67" s="6"/>
      <c r="F67" s="6"/>
      <c r="G67" s="6"/>
      <c r="H67" s="6"/>
      <c r="I67" s="6"/>
      <c r="J67" s="6"/>
      <c r="K67" s="6"/>
      <c r="L67" s="6"/>
      <c r="M67" s="6"/>
    </row>
    <row r="68" spans="1:13" x14ac:dyDescent="0.15">
      <c r="A68" s="6"/>
      <c r="B68" s="6"/>
      <c r="C68" s="6"/>
      <c r="D68" s="6"/>
      <c r="E68" s="6"/>
      <c r="F68" s="6"/>
      <c r="G68" s="6"/>
      <c r="H68" s="6"/>
      <c r="I68" s="6"/>
      <c r="J68" s="6"/>
      <c r="K68" s="6"/>
      <c r="L68" s="6"/>
      <c r="M68" s="6"/>
    </row>
    <row r="69" spans="1:13" x14ac:dyDescent="0.15">
      <c r="A69" s="6"/>
      <c r="B69" s="6"/>
      <c r="C69" s="6"/>
      <c r="D69" s="6"/>
      <c r="E69" s="6"/>
      <c r="F69" s="6"/>
      <c r="G69" s="6"/>
      <c r="H69" s="6"/>
      <c r="I69" s="6"/>
      <c r="J69" s="6"/>
      <c r="K69" s="6"/>
      <c r="L69" s="6"/>
      <c r="M69" s="6"/>
    </row>
    <row r="70" spans="1:13" x14ac:dyDescent="0.15">
      <c r="A70" s="6"/>
      <c r="B70" s="6"/>
      <c r="C70" s="6"/>
      <c r="D70" s="6"/>
      <c r="E70" s="6"/>
      <c r="F70" s="6"/>
      <c r="G70" s="6"/>
      <c r="H70" s="6"/>
      <c r="I70" s="6"/>
      <c r="J70" s="6"/>
      <c r="K70" s="6"/>
      <c r="L70" s="6"/>
      <c r="M70" s="6"/>
    </row>
    <row r="71" spans="1:13" x14ac:dyDescent="0.15">
      <c r="A71" s="6"/>
      <c r="B71" s="6"/>
      <c r="C71" s="6"/>
      <c r="D71" s="6"/>
      <c r="E71" s="6"/>
      <c r="F71" s="6"/>
      <c r="G71" s="6"/>
      <c r="H71" s="6"/>
      <c r="I71" s="6"/>
      <c r="J71" s="6"/>
      <c r="K71" s="6"/>
      <c r="L71" s="6"/>
      <c r="M71" s="6"/>
    </row>
    <row r="72" spans="1:13" x14ac:dyDescent="0.15">
      <c r="A72" s="6"/>
      <c r="B72" s="6"/>
      <c r="C72" s="6"/>
      <c r="D72" s="6"/>
      <c r="E72" s="6"/>
      <c r="F72" s="6"/>
      <c r="G72" s="6"/>
      <c r="H72" s="6"/>
      <c r="I72" s="6"/>
      <c r="J72" s="6"/>
      <c r="K72" s="6"/>
      <c r="L72" s="6"/>
      <c r="M72" s="6"/>
    </row>
    <row r="73" spans="1:13" x14ac:dyDescent="0.15">
      <c r="A73" s="6"/>
      <c r="B73" s="6"/>
      <c r="C73" s="6"/>
      <c r="D73" s="6"/>
      <c r="E73" s="6"/>
      <c r="F73" s="6"/>
      <c r="G73" s="6"/>
      <c r="H73" s="6"/>
      <c r="I73" s="6"/>
      <c r="J73" s="6"/>
      <c r="K73" s="6"/>
      <c r="L73" s="6"/>
      <c r="M73" s="6"/>
    </row>
    <row r="74" spans="1:13" x14ac:dyDescent="0.15">
      <c r="A74" s="6"/>
      <c r="B74" s="6"/>
      <c r="C74" s="6"/>
      <c r="D74" s="6"/>
      <c r="E74" s="6"/>
      <c r="F74" s="6"/>
      <c r="G74" s="6"/>
      <c r="H74" s="6"/>
      <c r="I74" s="6"/>
      <c r="J74" s="6"/>
      <c r="K74" s="6"/>
      <c r="L74" s="6"/>
      <c r="M74" s="6"/>
    </row>
    <row r="75" spans="1:13" x14ac:dyDescent="0.15">
      <c r="A75" s="6"/>
      <c r="B75" s="6"/>
      <c r="C75" s="6"/>
      <c r="D75" s="6"/>
      <c r="E75" s="6"/>
      <c r="F75" s="6"/>
      <c r="G75" s="6"/>
      <c r="H75" s="6"/>
      <c r="I75" s="6"/>
      <c r="J75" s="6"/>
      <c r="K75" s="6"/>
      <c r="L75" s="6"/>
      <c r="M75" s="6"/>
    </row>
    <row r="76" spans="1:13" x14ac:dyDescent="0.15">
      <c r="A76" s="6"/>
      <c r="B76" s="6"/>
      <c r="C76" s="6"/>
      <c r="D76" s="6"/>
      <c r="E76" s="6"/>
      <c r="F76" s="6"/>
      <c r="G76" s="6"/>
      <c r="H76" s="6"/>
      <c r="I76" s="6"/>
      <c r="J76" s="6"/>
      <c r="K76" s="6"/>
      <c r="L76" s="6"/>
      <c r="M76" s="6"/>
    </row>
    <row r="77" spans="1:13" x14ac:dyDescent="0.15">
      <c r="A77" s="6"/>
      <c r="B77" s="6"/>
      <c r="C77" s="6"/>
      <c r="D77" s="6"/>
      <c r="E77" s="6"/>
      <c r="F77" s="6"/>
      <c r="G77" s="6"/>
      <c r="H77" s="6"/>
      <c r="I77" s="6"/>
      <c r="J77" s="6"/>
      <c r="K77" s="6"/>
      <c r="L77" s="6"/>
      <c r="M77" s="6"/>
    </row>
    <row r="78" spans="1:13" x14ac:dyDescent="0.15">
      <c r="A78" s="6"/>
      <c r="B78" s="6"/>
      <c r="C78" s="6"/>
      <c r="D78" s="6"/>
      <c r="E78" s="6"/>
      <c r="F78" s="6"/>
      <c r="G78" s="6"/>
      <c r="H78" s="6"/>
      <c r="I78" s="6"/>
      <c r="J78" s="6"/>
      <c r="K78" s="6"/>
      <c r="L78" s="6"/>
      <c r="M78" s="6"/>
    </row>
    <row r="79" spans="1:13" x14ac:dyDescent="0.15">
      <c r="A79" s="6"/>
      <c r="B79" s="6"/>
      <c r="C79" s="6"/>
      <c r="D79" s="6"/>
      <c r="E79" s="6"/>
      <c r="F79" s="6"/>
      <c r="G79" s="6"/>
      <c r="H79" s="6"/>
      <c r="I79" s="6"/>
      <c r="J79" s="6"/>
      <c r="K79" s="6"/>
      <c r="L79" s="6"/>
      <c r="M79" s="6"/>
    </row>
    <row r="80" spans="1:13" x14ac:dyDescent="0.15">
      <c r="A80" s="6"/>
      <c r="B80" s="6"/>
      <c r="C80" s="6"/>
      <c r="D80" s="6"/>
      <c r="E80" s="6"/>
      <c r="F80" s="6"/>
      <c r="G80" s="6"/>
      <c r="H80" s="6"/>
      <c r="I80" s="6"/>
      <c r="J80" s="6"/>
      <c r="K80" s="6"/>
      <c r="L80" s="6"/>
      <c r="M80" s="6"/>
    </row>
    <row r="81" spans="1:13" x14ac:dyDescent="0.15">
      <c r="A81" s="6"/>
      <c r="B81" s="6"/>
      <c r="C81" s="6"/>
      <c r="D81" s="6"/>
      <c r="E81" s="6"/>
      <c r="F81" s="6"/>
      <c r="G81" s="6"/>
      <c r="H81" s="6"/>
      <c r="I81" s="6"/>
      <c r="J81" s="6"/>
      <c r="K81" s="6"/>
      <c r="L81" s="6"/>
      <c r="M81" s="6"/>
    </row>
    <row r="82" spans="1:13" x14ac:dyDescent="0.15">
      <c r="A82" s="6"/>
      <c r="B82" s="6"/>
      <c r="C82" s="6"/>
      <c r="D82" s="6"/>
      <c r="E82" s="6"/>
      <c r="F82" s="6"/>
      <c r="G82" s="6"/>
      <c r="H82" s="6"/>
      <c r="I82" s="6"/>
      <c r="J82" s="6"/>
      <c r="K82" s="6"/>
      <c r="L82" s="6"/>
      <c r="M82" s="6"/>
    </row>
    <row r="83" spans="1:13" x14ac:dyDescent="0.15">
      <c r="A83" s="6"/>
      <c r="B83" s="6"/>
      <c r="C83" s="6"/>
      <c r="D83" s="6"/>
      <c r="E83" s="6"/>
      <c r="F83" s="6"/>
      <c r="G83" s="6"/>
      <c r="H83" s="6"/>
      <c r="I83" s="6"/>
      <c r="J83" s="6"/>
      <c r="K83" s="6"/>
      <c r="L83" s="6"/>
      <c r="M83" s="6"/>
    </row>
    <row r="84" spans="1:13" x14ac:dyDescent="0.15">
      <c r="A84" s="6"/>
      <c r="B84" s="6"/>
      <c r="C84" s="6"/>
      <c r="D84" s="6"/>
      <c r="E84" s="6"/>
      <c r="F84" s="6"/>
      <c r="G84" s="6"/>
      <c r="H84" s="6"/>
      <c r="I84" s="6"/>
      <c r="J84" s="6"/>
      <c r="K84" s="6"/>
      <c r="L84" s="6"/>
      <c r="M84" s="6"/>
    </row>
    <row r="85" spans="1:13" x14ac:dyDescent="0.15">
      <c r="A85" s="6"/>
      <c r="B85" s="6"/>
      <c r="C85" s="6"/>
      <c r="D85" s="6"/>
      <c r="E85" s="6"/>
      <c r="F85" s="6"/>
      <c r="G85" s="6"/>
      <c r="H85" s="6"/>
      <c r="I85" s="6"/>
      <c r="J85" s="6"/>
      <c r="K85" s="6"/>
      <c r="L85" s="6"/>
      <c r="M85" s="6"/>
    </row>
    <row r="86" spans="1:13" x14ac:dyDescent="0.15">
      <c r="A86" s="6"/>
      <c r="B86" s="6"/>
      <c r="C86" s="6"/>
      <c r="D86" s="6"/>
      <c r="E86" s="6"/>
      <c r="F86" s="6"/>
      <c r="G86" s="6"/>
      <c r="H86" s="6"/>
      <c r="I86" s="6"/>
      <c r="J86" s="6"/>
      <c r="K86" s="6"/>
      <c r="L86" s="6"/>
      <c r="M86" s="6"/>
    </row>
    <row r="87" spans="1:13" x14ac:dyDescent="0.15">
      <c r="A87" s="6"/>
      <c r="B87" s="6"/>
      <c r="C87" s="6"/>
      <c r="D87" s="6"/>
      <c r="E87" s="6"/>
      <c r="F87" s="6"/>
      <c r="G87" s="6"/>
      <c r="H87" s="6"/>
      <c r="I87" s="6"/>
      <c r="J87" s="6"/>
      <c r="K87" s="6"/>
      <c r="L87" s="6"/>
      <c r="M87" s="6"/>
    </row>
    <row r="88" spans="1:13" x14ac:dyDescent="0.15">
      <c r="A88" s="6"/>
      <c r="B88" s="6"/>
      <c r="C88" s="6"/>
      <c r="D88" s="6"/>
      <c r="E88" s="6"/>
      <c r="F88" s="6"/>
      <c r="G88" s="6"/>
      <c r="H88" s="6"/>
      <c r="I88" s="6"/>
      <c r="J88" s="6"/>
      <c r="K88" s="6"/>
      <c r="L88" s="6"/>
      <c r="M88" s="6"/>
    </row>
    <row r="89" spans="1:13" x14ac:dyDescent="0.15">
      <c r="A89" s="6"/>
      <c r="B89" s="6"/>
      <c r="C89" s="6"/>
      <c r="D89" s="6"/>
      <c r="E89" s="6"/>
      <c r="F89" s="6"/>
      <c r="G89" s="6"/>
      <c r="H89" s="6"/>
      <c r="I89" s="6"/>
      <c r="J89" s="6"/>
      <c r="K89" s="6"/>
      <c r="L89" s="6"/>
      <c r="M89" s="6"/>
    </row>
    <row r="90" spans="1:13" x14ac:dyDescent="0.15">
      <c r="A90" s="6"/>
      <c r="B90" s="6"/>
      <c r="C90" s="6"/>
      <c r="D90" s="6"/>
      <c r="E90" s="6"/>
      <c r="F90" s="6"/>
      <c r="G90" s="6"/>
      <c r="H90" s="6"/>
      <c r="I90" s="6"/>
      <c r="J90" s="6"/>
      <c r="K90" s="6"/>
      <c r="L90" s="6"/>
      <c r="M90" s="6"/>
    </row>
    <row r="91" spans="1:13" x14ac:dyDescent="0.15">
      <c r="A91" s="6"/>
      <c r="B91" s="6"/>
      <c r="C91" s="6"/>
      <c r="D91" s="6"/>
      <c r="E91" s="6"/>
      <c r="F91" s="6"/>
      <c r="G91" s="6"/>
      <c r="H91" s="6"/>
      <c r="I91" s="6"/>
      <c r="J91" s="6"/>
      <c r="K91" s="6"/>
      <c r="L91" s="6"/>
      <c r="M91" s="6"/>
    </row>
    <row r="92" spans="1:13" x14ac:dyDescent="0.15">
      <c r="A92" s="6"/>
      <c r="B92" s="6"/>
      <c r="C92" s="6"/>
      <c r="D92" s="6"/>
      <c r="E92" s="6"/>
      <c r="F92" s="6"/>
      <c r="G92" s="6"/>
      <c r="H92" s="6"/>
      <c r="I92" s="6"/>
      <c r="J92" s="6"/>
      <c r="K92" s="6"/>
      <c r="L92" s="6"/>
      <c r="M92" s="6"/>
    </row>
    <row r="93" spans="1:13" x14ac:dyDescent="0.15">
      <c r="A93" s="6"/>
      <c r="B93" s="6"/>
      <c r="C93" s="6"/>
      <c r="D93" s="6"/>
      <c r="E93" s="6"/>
      <c r="F93" s="6"/>
      <c r="G93" s="6"/>
      <c r="H93" s="6"/>
      <c r="I93" s="6"/>
      <c r="J93" s="6"/>
      <c r="K93" s="6"/>
      <c r="L93" s="6"/>
      <c r="M93" s="6"/>
    </row>
    <row r="94" spans="1:13" x14ac:dyDescent="0.15">
      <c r="A94" s="6"/>
      <c r="B94" s="6"/>
      <c r="C94" s="6"/>
      <c r="D94" s="6"/>
      <c r="E94" s="6"/>
      <c r="F94" s="6"/>
      <c r="G94" s="6"/>
      <c r="H94" s="6"/>
      <c r="I94" s="6"/>
      <c r="J94" s="6"/>
      <c r="K94" s="6"/>
      <c r="L94" s="6"/>
      <c r="M94" s="6"/>
    </row>
    <row r="95" spans="1:13" x14ac:dyDescent="0.15">
      <c r="A95" s="6"/>
      <c r="B95" s="6"/>
      <c r="C95" s="6"/>
      <c r="D95" s="6"/>
      <c r="E95" s="6"/>
      <c r="F95" s="6"/>
      <c r="G95" s="6"/>
      <c r="H95" s="6"/>
      <c r="I95" s="6"/>
      <c r="J95" s="6"/>
      <c r="K95" s="6"/>
      <c r="L95" s="6"/>
      <c r="M95" s="6"/>
    </row>
    <row r="96" spans="1:13" x14ac:dyDescent="0.15">
      <c r="A96" s="6"/>
      <c r="B96" s="6"/>
      <c r="C96" s="6"/>
      <c r="D96" s="6"/>
      <c r="E96" s="6"/>
      <c r="F96" s="6"/>
      <c r="G96" s="6"/>
      <c r="H96" s="6"/>
      <c r="I96" s="6"/>
      <c r="J96" s="6"/>
      <c r="K96" s="6"/>
      <c r="L96" s="6"/>
      <c r="M96" s="6"/>
    </row>
    <row r="97" spans="1:13" x14ac:dyDescent="0.15">
      <c r="A97" s="6"/>
      <c r="B97" s="6"/>
      <c r="C97" s="6"/>
      <c r="D97" s="6"/>
      <c r="E97" s="6"/>
      <c r="F97" s="6"/>
      <c r="G97" s="6"/>
      <c r="H97" s="6"/>
      <c r="I97" s="6"/>
      <c r="J97" s="6"/>
      <c r="K97" s="6"/>
      <c r="L97" s="6"/>
      <c r="M97" s="6"/>
    </row>
    <row r="98" spans="1:13" x14ac:dyDescent="0.15">
      <c r="A98" s="6"/>
      <c r="B98" s="6"/>
      <c r="C98" s="6"/>
      <c r="D98" s="6"/>
      <c r="E98" s="6"/>
      <c r="F98" s="6"/>
      <c r="G98" s="6"/>
      <c r="H98" s="6"/>
      <c r="I98" s="6"/>
      <c r="J98" s="6"/>
      <c r="K98" s="6"/>
      <c r="L98" s="6"/>
      <c r="M98" s="6"/>
    </row>
    <row r="99" spans="1:13" x14ac:dyDescent="0.15">
      <c r="A99" s="6"/>
      <c r="B99" s="6"/>
      <c r="C99" s="6"/>
      <c r="D99" s="6"/>
      <c r="E99" s="6"/>
      <c r="F99" s="6"/>
      <c r="G99" s="6"/>
      <c r="H99" s="6"/>
      <c r="I99" s="6"/>
      <c r="J99" s="6"/>
      <c r="K99" s="6"/>
      <c r="L99" s="6"/>
      <c r="M99" s="6"/>
    </row>
    <row r="100" spans="1:13" x14ac:dyDescent="0.15">
      <c r="A100" s="6"/>
      <c r="B100" s="6"/>
      <c r="C100" s="6"/>
      <c r="D100" s="6"/>
      <c r="E100" s="6"/>
      <c r="F100" s="6"/>
      <c r="G100" s="6"/>
      <c r="H100" s="6"/>
      <c r="I100" s="6"/>
      <c r="J100" s="6"/>
      <c r="K100" s="6"/>
      <c r="L100" s="6"/>
      <c r="M100" s="6"/>
    </row>
    <row r="101" spans="1:13" x14ac:dyDescent="0.15">
      <c r="A101" s="6"/>
      <c r="B101" s="6"/>
      <c r="C101" s="6"/>
      <c r="D101" s="6"/>
      <c r="E101" s="6"/>
      <c r="F101" s="6"/>
      <c r="G101" s="6"/>
      <c r="H101" s="6"/>
      <c r="I101" s="6"/>
      <c r="J101" s="6"/>
      <c r="K101" s="6"/>
      <c r="L101" s="6"/>
      <c r="M101" s="6"/>
    </row>
    <row r="102" spans="1:13" x14ac:dyDescent="0.15">
      <c r="A102" s="6"/>
      <c r="B102" s="6"/>
      <c r="C102" s="6"/>
      <c r="D102" s="6"/>
      <c r="E102" s="6"/>
      <c r="F102" s="6"/>
      <c r="G102" s="6"/>
      <c r="H102" s="6"/>
      <c r="I102" s="6"/>
      <c r="J102" s="6"/>
      <c r="K102" s="6"/>
      <c r="L102" s="6"/>
      <c r="M102" s="6"/>
    </row>
    <row r="103" spans="1:13" x14ac:dyDescent="0.15">
      <c r="A103" s="6"/>
      <c r="B103" s="6"/>
      <c r="C103" s="6"/>
      <c r="D103" s="6"/>
      <c r="E103" s="6"/>
      <c r="F103" s="6"/>
      <c r="G103" s="6"/>
      <c r="H103" s="6"/>
      <c r="I103" s="6"/>
      <c r="J103" s="6"/>
      <c r="K103" s="6"/>
      <c r="L103" s="6"/>
      <c r="M103" s="6"/>
    </row>
    <row r="104" spans="1:13" x14ac:dyDescent="0.15">
      <c r="A104" s="6"/>
      <c r="B104" s="6"/>
      <c r="C104" s="6"/>
      <c r="D104" s="6"/>
      <c r="E104" s="6"/>
      <c r="F104" s="6"/>
      <c r="G104" s="6"/>
      <c r="H104" s="6"/>
      <c r="I104" s="6"/>
      <c r="J104" s="6"/>
      <c r="K104" s="6"/>
      <c r="L104" s="6"/>
      <c r="M104" s="6"/>
    </row>
    <row r="105" spans="1:13" x14ac:dyDescent="0.15">
      <c r="A105" s="6"/>
      <c r="B105" s="6"/>
      <c r="C105" s="6"/>
      <c r="D105" s="6"/>
      <c r="E105" s="6"/>
      <c r="F105" s="6"/>
      <c r="G105" s="6"/>
      <c r="H105" s="6"/>
      <c r="I105" s="6"/>
      <c r="J105" s="6"/>
      <c r="K105" s="6"/>
      <c r="L105" s="6"/>
      <c r="M105" s="6"/>
    </row>
    <row r="106" spans="1:13" x14ac:dyDescent="0.15">
      <c r="A106" s="6"/>
      <c r="B106" s="6"/>
      <c r="C106" s="6"/>
      <c r="D106" s="6"/>
      <c r="E106" s="6"/>
      <c r="F106" s="6"/>
      <c r="G106" s="6"/>
      <c r="H106" s="6"/>
      <c r="I106" s="6"/>
      <c r="J106" s="6"/>
      <c r="K106" s="6"/>
      <c r="L106" s="6"/>
      <c r="M106" s="6"/>
    </row>
    <row r="107" spans="1:13" x14ac:dyDescent="0.15">
      <c r="A107" s="6"/>
      <c r="B107" s="6"/>
      <c r="C107" s="6"/>
      <c r="D107" s="6"/>
      <c r="E107" s="6"/>
      <c r="F107" s="6"/>
      <c r="G107" s="6"/>
      <c r="H107" s="6"/>
      <c r="I107" s="6"/>
      <c r="J107" s="6"/>
      <c r="K107" s="6"/>
      <c r="L107" s="6"/>
      <c r="M107" s="6"/>
    </row>
    <row r="108" spans="1:13" x14ac:dyDescent="0.15">
      <c r="A108" s="6"/>
      <c r="B108" s="6"/>
      <c r="C108" s="6"/>
      <c r="D108" s="6"/>
      <c r="E108" s="6"/>
      <c r="F108" s="6"/>
      <c r="G108" s="6"/>
      <c r="H108" s="6"/>
      <c r="I108" s="6"/>
      <c r="J108" s="6"/>
      <c r="K108" s="6"/>
      <c r="L108" s="6"/>
      <c r="M108" s="6"/>
    </row>
    <row r="109" spans="1:13" x14ac:dyDescent="0.15">
      <c r="A109" s="6"/>
      <c r="B109" s="6"/>
      <c r="C109" s="6"/>
      <c r="D109" s="6"/>
      <c r="E109" s="6"/>
      <c r="F109" s="6"/>
      <c r="G109" s="6"/>
      <c r="H109" s="6"/>
      <c r="I109" s="6"/>
      <c r="J109" s="6"/>
      <c r="K109" s="6"/>
      <c r="L109" s="6"/>
      <c r="M109" s="6"/>
    </row>
    <row r="110" spans="1:13" x14ac:dyDescent="0.15">
      <c r="A110" s="6"/>
      <c r="B110" s="6"/>
      <c r="C110" s="6"/>
      <c r="D110" s="6"/>
      <c r="E110" s="6"/>
      <c r="F110" s="6"/>
      <c r="G110" s="6"/>
      <c r="H110" s="6"/>
      <c r="I110" s="6"/>
      <c r="J110" s="6"/>
      <c r="K110" s="6"/>
      <c r="L110" s="6"/>
      <c r="M110" s="6"/>
    </row>
    <row r="111" spans="1:13" x14ac:dyDescent="0.15">
      <c r="A111" s="6"/>
      <c r="B111" s="6"/>
      <c r="C111" s="6"/>
      <c r="D111" s="6"/>
      <c r="E111" s="6"/>
      <c r="F111" s="6"/>
      <c r="G111" s="6"/>
      <c r="H111" s="6"/>
      <c r="I111" s="6"/>
      <c r="J111" s="6"/>
      <c r="K111" s="6"/>
      <c r="L111" s="6"/>
      <c r="M111" s="6"/>
    </row>
    <row r="112" spans="1:13" x14ac:dyDescent="0.15">
      <c r="A112" s="6"/>
      <c r="B112" s="6"/>
      <c r="C112" s="6"/>
      <c r="D112" s="6"/>
      <c r="E112" s="6"/>
      <c r="F112" s="6"/>
      <c r="G112" s="6"/>
      <c r="H112" s="6"/>
      <c r="I112" s="6"/>
      <c r="J112" s="6"/>
      <c r="K112" s="6"/>
      <c r="L112" s="6"/>
      <c r="M112" s="6"/>
    </row>
    <row r="113" spans="1:13" x14ac:dyDescent="0.15">
      <c r="A113" s="6"/>
      <c r="B113" s="6"/>
      <c r="C113" s="6"/>
      <c r="D113" s="6"/>
      <c r="E113" s="6"/>
      <c r="F113" s="6"/>
      <c r="G113" s="6"/>
      <c r="H113" s="6"/>
      <c r="I113" s="6"/>
      <c r="J113" s="6"/>
      <c r="K113" s="6"/>
      <c r="L113" s="6"/>
      <c r="M113" s="6"/>
    </row>
    <row r="114" spans="1:13" x14ac:dyDescent="0.15">
      <c r="A114" s="6"/>
      <c r="B114" s="6"/>
      <c r="C114" s="6"/>
      <c r="D114" s="6"/>
      <c r="E114" s="6"/>
      <c r="F114" s="6"/>
      <c r="G114" s="6"/>
      <c r="H114" s="6"/>
      <c r="I114" s="6"/>
      <c r="J114" s="6"/>
      <c r="K114" s="6"/>
      <c r="L114" s="6"/>
      <c r="M114" s="6"/>
    </row>
    <row r="115" spans="1:13" x14ac:dyDescent="0.15">
      <c r="A115" s="6"/>
      <c r="B115" s="6"/>
      <c r="C115" s="6"/>
      <c r="D115" s="6"/>
      <c r="E115" s="6"/>
      <c r="F115" s="6"/>
      <c r="G115" s="6"/>
      <c r="H115" s="6"/>
      <c r="I115" s="6"/>
      <c r="J115" s="6"/>
      <c r="K115" s="6"/>
      <c r="L115" s="6"/>
      <c r="M115" s="6"/>
    </row>
    <row r="116" spans="1:13" x14ac:dyDescent="0.15">
      <c r="A116" s="6"/>
      <c r="B116" s="6"/>
      <c r="C116" s="6"/>
      <c r="D116" s="6"/>
      <c r="E116" s="6"/>
      <c r="F116" s="6"/>
      <c r="G116" s="6"/>
      <c r="H116" s="6"/>
      <c r="I116" s="6"/>
      <c r="J116" s="6"/>
      <c r="K116" s="6"/>
      <c r="L116" s="6"/>
      <c r="M116" s="6"/>
    </row>
    <row r="117" spans="1:13" x14ac:dyDescent="0.15">
      <c r="A117" s="6"/>
      <c r="B117" s="6"/>
      <c r="C117" s="6"/>
      <c r="D117" s="6"/>
      <c r="E117" s="6"/>
      <c r="F117" s="6"/>
      <c r="G117" s="6"/>
      <c r="H117" s="6"/>
      <c r="I117" s="6"/>
      <c r="J117" s="6"/>
      <c r="K117" s="6"/>
      <c r="L117" s="6"/>
      <c r="M117" s="6"/>
    </row>
    <row r="118" spans="1:13" x14ac:dyDescent="0.15">
      <c r="A118" s="6"/>
      <c r="B118" s="6"/>
      <c r="C118" s="6"/>
      <c r="D118" s="6"/>
      <c r="E118" s="6"/>
      <c r="F118" s="6"/>
      <c r="G118" s="6"/>
      <c r="H118" s="6"/>
      <c r="I118" s="6"/>
      <c r="J118" s="6"/>
      <c r="K118" s="6"/>
      <c r="L118" s="6"/>
      <c r="M118" s="6"/>
    </row>
    <row r="119" spans="1:13" x14ac:dyDescent="0.15">
      <c r="A119" s="6"/>
      <c r="B119" s="6"/>
      <c r="C119" s="6"/>
      <c r="D119" s="6"/>
      <c r="E119" s="6"/>
      <c r="F119" s="6"/>
      <c r="G119" s="6"/>
      <c r="H119" s="6"/>
      <c r="I119" s="6"/>
      <c r="J119" s="6"/>
      <c r="K119" s="6"/>
      <c r="L119" s="6"/>
      <c r="M119" s="6"/>
    </row>
    <row r="120" spans="1:13" x14ac:dyDescent="0.15">
      <c r="A120" s="6"/>
      <c r="B120" s="6"/>
      <c r="C120" s="6"/>
      <c r="D120" s="6"/>
      <c r="E120" s="6"/>
      <c r="F120" s="6"/>
      <c r="G120" s="6"/>
      <c r="H120" s="6"/>
      <c r="I120" s="6"/>
      <c r="J120" s="6"/>
      <c r="K120" s="6"/>
      <c r="L120" s="6"/>
      <c r="M120" s="6"/>
    </row>
    <row r="121" spans="1:13" x14ac:dyDescent="0.15">
      <c r="A121" s="6"/>
      <c r="B121" s="6"/>
      <c r="C121" s="6"/>
      <c r="D121" s="6"/>
      <c r="E121" s="6"/>
      <c r="F121" s="6"/>
      <c r="G121" s="6"/>
      <c r="H121" s="6"/>
      <c r="I121" s="6"/>
      <c r="J121" s="6"/>
      <c r="K121" s="6"/>
      <c r="L121" s="6"/>
      <c r="M121" s="6"/>
    </row>
    <row r="122" spans="1:13" x14ac:dyDescent="0.15">
      <c r="A122" s="6"/>
      <c r="B122" s="6"/>
      <c r="C122" s="6"/>
      <c r="D122" s="6"/>
      <c r="E122" s="6"/>
      <c r="F122" s="6"/>
      <c r="G122" s="6"/>
      <c r="H122" s="6"/>
      <c r="I122" s="6"/>
      <c r="J122" s="6"/>
      <c r="K122" s="6"/>
      <c r="L122" s="6"/>
      <c r="M122" s="6"/>
    </row>
    <row r="123" spans="1:13" x14ac:dyDescent="0.15">
      <c r="A123" s="6"/>
      <c r="B123" s="6"/>
      <c r="C123" s="6"/>
      <c r="D123" s="6"/>
      <c r="E123" s="6"/>
      <c r="F123" s="6"/>
      <c r="G123" s="6"/>
      <c r="H123" s="6"/>
      <c r="I123" s="6"/>
      <c r="J123" s="6"/>
      <c r="K123" s="6"/>
      <c r="L123" s="6"/>
      <c r="M123" s="6"/>
    </row>
    <row r="124" spans="1:13" x14ac:dyDescent="0.15">
      <c r="A124" s="6"/>
      <c r="B124" s="6"/>
      <c r="C124" s="6"/>
      <c r="D124" s="6"/>
      <c r="E124" s="6"/>
      <c r="F124" s="6"/>
      <c r="G124" s="6"/>
      <c r="H124" s="6"/>
      <c r="I124" s="6"/>
      <c r="J124" s="6"/>
      <c r="K124" s="6"/>
      <c r="L124" s="6"/>
      <c r="M124" s="6"/>
    </row>
    <row r="125" spans="1:13" x14ac:dyDescent="0.15">
      <c r="A125" s="6"/>
      <c r="B125" s="6"/>
      <c r="C125" s="6"/>
      <c r="D125" s="6"/>
      <c r="E125" s="6"/>
      <c r="F125" s="6"/>
      <c r="G125" s="6"/>
      <c r="H125" s="6"/>
      <c r="I125" s="6"/>
      <c r="J125" s="6"/>
      <c r="K125" s="6"/>
      <c r="L125" s="6"/>
      <c r="M125" s="6"/>
    </row>
    <row r="126" spans="1:13" x14ac:dyDescent="0.15">
      <c r="A126" s="6"/>
      <c r="B126" s="6"/>
      <c r="C126" s="6"/>
      <c r="D126" s="6"/>
      <c r="E126" s="6"/>
      <c r="F126" s="6"/>
      <c r="G126" s="6"/>
      <c r="H126" s="6"/>
      <c r="I126" s="6"/>
      <c r="J126" s="6"/>
      <c r="K126" s="6"/>
      <c r="L126" s="6"/>
      <c r="M126" s="6"/>
    </row>
    <row r="127" spans="1:13" x14ac:dyDescent="0.15">
      <c r="A127" s="6"/>
      <c r="B127" s="6"/>
      <c r="C127" s="6"/>
      <c r="D127" s="6"/>
      <c r="E127" s="6"/>
      <c r="F127" s="6"/>
      <c r="G127" s="6"/>
      <c r="H127" s="6"/>
      <c r="I127" s="6"/>
      <c r="J127" s="6"/>
      <c r="K127" s="6"/>
      <c r="L127" s="6"/>
      <c r="M127" s="6"/>
    </row>
    <row r="128" spans="1:13" x14ac:dyDescent="0.15">
      <c r="A128" s="6"/>
      <c r="B128" s="6"/>
      <c r="C128" s="6"/>
      <c r="D128" s="6"/>
      <c r="E128" s="6"/>
      <c r="F128" s="6"/>
      <c r="G128" s="6"/>
      <c r="H128" s="6"/>
      <c r="I128" s="6"/>
      <c r="J128" s="6"/>
      <c r="K128" s="6"/>
      <c r="L128" s="6"/>
      <c r="M128" s="6"/>
    </row>
    <row r="129" spans="1:13" x14ac:dyDescent="0.15">
      <c r="A129" s="6"/>
      <c r="B129" s="6"/>
      <c r="C129" s="6"/>
      <c r="D129" s="6"/>
      <c r="E129" s="6"/>
      <c r="F129" s="6"/>
      <c r="G129" s="6"/>
      <c r="H129" s="6"/>
      <c r="I129" s="6"/>
      <c r="J129" s="6"/>
      <c r="K129" s="6"/>
      <c r="L129" s="6"/>
      <c r="M129" s="6"/>
    </row>
    <row r="130" spans="1:13" x14ac:dyDescent="0.15">
      <c r="A130" s="6"/>
      <c r="B130" s="6"/>
      <c r="C130" s="6"/>
      <c r="D130" s="6"/>
      <c r="E130" s="6"/>
      <c r="F130" s="6"/>
      <c r="G130" s="6"/>
      <c r="H130" s="6"/>
      <c r="I130" s="6"/>
      <c r="J130" s="6"/>
      <c r="K130" s="6"/>
      <c r="L130" s="6"/>
      <c r="M130" s="6"/>
    </row>
    <row r="131" spans="1:13" x14ac:dyDescent="0.15">
      <c r="A131" s="6"/>
      <c r="B131" s="6"/>
      <c r="C131" s="6"/>
      <c r="D131" s="6"/>
      <c r="E131" s="6"/>
      <c r="F131" s="6"/>
      <c r="G131" s="6"/>
      <c r="H131" s="6"/>
      <c r="I131" s="6"/>
      <c r="J131" s="6"/>
      <c r="K131" s="6"/>
      <c r="L131" s="6"/>
      <c r="M131" s="6"/>
    </row>
    <row r="132" spans="1:13" x14ac:dyDescent="0.15">
      <c r="A132" s="6"/>
      <c r="B132" s="6"/>
      <c r="C132" s="6"/>
      <c r="D132" s="6"/>
      <c r="E132" s="6"/>
      <c r="F132" s="6"/>
      <c r="G132" s="6"/>
      <c r="H132" s="6"/>
      <c r="I132" s="6"/>
      <c r="J132" s="6"/>
      <c r="K132" s="6"/>
      <c r="L132" s="6"/>
      <c r="M132" s="6"/>
    </row>
    <row r="133" spans="1:13" x14ac:dyDescent="0.15">
      <c r="A133" s="6"/>
      <c r="B133" s="6"/>
      <c r="C133" s="6"/>
      <c r="D133" s="6"/>
      <c r="E133" s="6"/>
      <c r="F133" s="6"/>
      <c r="G133" s="6"/>
      <c r="H133" s="6"/>
      <c r="I133" s="6"/>
      <c r="J133" s="6"/>
      <c r="K133" s="6"/>
      <c r="L133" s="6"/>
      <c r="M133" s="6"/>
    </row>
    <row r="134" spans="1:13" x14ac:dyDescent="0.15">
      <c r="A134" s="6"/>
      <c r="B134" s="6"/>
      <c r="C134" s="6"/>
      <c r="D134" s="6"/>
      <c r="E134" s="6"/>
      <c r="F134" s="6"/>
      <c r="G134" s="6"/>
      <c r="H134" s="6"/>
      <c r="I134" s="6"/>
      <c r="J134" s="6"/>
      <c r="K134" s="6"/>
      <c r="L134" s="6"/>
      <c r="M134" s="6"/>
    </row>
    <row r="135" spans="1:13" x14ac:dyDescent="0.15">
      <c r="A135" s="6"/>
      <c r="B135" s="6"/>
      <c r="C135" s="6"/>
      <c r="D135" s="6"/>
      <c r="E135" s="6"/>
      <c r="F135" s="6"/>
      <c r="G135" s="6"/>
      <c r="H135" s="6"/>
      <c r="I135" s="6"/>
      <c r="J135" s="6"/>
      <c r="K135" s="6"/>
      <c r="L135" s="6"/>
      <c r="M135" s="6"/>
    </row>
    <row r="136" spans="1:13" x14ac:dyDescent="0.15">
      <c r="A136" s="6"/>
      <c r="B136" s="6"/>
      <c r="C136" s="6"/>
      <c r="D136" s="6"/>
      <c r="E136" s="6"/>
      <c r="F136" s="6"/>
      <c r="G136" s="6"/>
      <c r="H136" s="6"/>
      <c r="I136" s="6"/>
      <c r="J136" s="6"/>
      <c r="K136" s="6"/>
      <c r="L136" s="6"/>
      <c r="M136" s="6"/>
    </row>
    <row r="137" spans="1:13" x14ac:dyDescent="0.15">
      <c r="A137" s="6"/>
      <c r="B137" s="6"/>
      <c r="C137" s="6"/>
      <c r="D137" s="6"/>
      <c r="E137" s="6"/>
      <c r="F137" s="6"/>
      <c r="G137" s="6"/>
      <c r="H137" s="6"/>
      <c r="I137" s="6"/>
      <c r="J137" s="6"/>
      <c r="K137" s="6"/>
      <c r="L137" s="6"/>
      <c r="M137" s="6"/>
    </row>
    <row r="138" spans="1:13" x14ac:dyDescent="0.15">
      <c r="A138" s="6"/>
      <c r="B138" s="6"/>
      <c r="C138" s="6"/>
      <c r="D138" s="6"/>
      <c r="E138" s="6"/>
      <c r="F138" s="6"/>
      <c r="G138" s="6"/>
      <c r="H138" s="6"/>
      <c r="I138" s="6"/>
      <c r="J138" s="6"/>
      <c r="K138" s="6"/>
      <c r="L138" s="6"/>
      <c r="M138" s="6"/>
    </row>
    <row r="139" spans="1:13" x14ac:dyDescent="0.15">
      <c r="A139" s="6"/>
      <c r="B139" s="6"/>
      <c r="C139" s="6"/>
      <c r="D139" s="6"/>
      <c r="E139" s="6"/>
      <c r="F139" s="6"/>
      <c r="G139" s="6"/>
      <c r="H139" s="6"/>
      <c r="I139" s="6"/>
      <c r="J139" s="6"/>
      <c r="K139" s="6"/>
      <c r="L139" s="6"/>
      <c r="M139" s="6"/>
    </row>
    <row r="140" spans="1:13" x14ac:dyDescent="0.15">
      <c r="A140" s="6"/>
      <c r="B140" s="6"/>
      <c r="C140" s="6"/>
      <c r="D140" s="6"/>
      <c r="E140" s="6"/>
      <c r="F140" s="6"/>
      <c r="G140" s="6"/>
      <c r="H140" s="6"/>
      <c r="I140" s="6"/>
      <c r="J140" s="6"/>
      <c r="K140" s="6"/>
      <c r="L140" s="6"/>
      <c r="M140" s="6"/>
    </row>
    <row r="141" spans="1:13" x14ac:dyDescent="0.15">
      <c r="A141" s="6"/>
      <c r="B141" s="6"/>
      <c r="C141" s="6"/>
      <c r="D141" s="6"/>
      <c r="E141" s="6"/>
      <c r="F141" s="6"/>
      <c r="G141" s="6"/>
      <c r="H141" s="6"/>
      <c r="I141" s="6"/>
      <c r="J141" s="6"/>
      <c r="K141" s="6"/>
      <c r="L141" s="6"/>
      <c r="M141" s="6"/>
    </row>
    <row r="142" spans="1:13" x14ac:dyDescent="0.15">
      <c r="A142" s="6"/>
      <c r="B142" s="6"/>
      <c r="C142" s="6"/>
      <c r="D142" s="6"/>
      <c r="E142" s="6"/>
      <c r="F142" s="6"/>
      <c r="G142" s="6"/>
      <c r="H142" s="6"/>
      <c r="I142" s="6"/>
      <c r="J142" s="6"/>
      <c r="K142" s="6"/>
      <c r="L142" s="6"/>
      <c r="M142" s="6"/>
    </row>
    <row r="143" spans="1:13" x14ac:dyDescent="0.15">
      <c r="A143" s="6"/>
      <c r="B143" s="6"/>
      <c r="C143" s="6"/>
      <c r="D143" s="6"/>
      <c r="E143" s="6"/>
      <c r="F143" s="6"/>
      <c r="G143" s="6"/>
      <c r="H143" s="6"/>
      <c r="I143" s="6"/>
      <c r="J143" s="6"/>
      <c r="K143" s="6"/>
      <c r="L143" s="6"/>
      <c r="M143" s="6"/>
    </row>
    <row r="144" spans="1:13" x14ac:dyDescent="0.15">
      <c r="A144" s="6"/>
      <c r="B144" s="6"/>
      <c r="C144" s="6"/>
      <c r="D144" s="6"/>
      <c r="E144" s="6"/>
      <c r="F144" s="6"/>
      <c r="G144" s="6"/>
      <c r="H144" s="6"/>
      <c r="I144" s="6"/>
      <c r="J144" s="6"/>
      <c r="K144" s="6"/>
      <c r="L144" s="6"/>
      <c r="M144" s="6"/>
    </row>
    <row r="145" spans="1:13" x14ac:dyDescent="0.15">
      <c r="A145" s="6"/>
      <c r="B145" s="6"/>
      <c r="C145" s="6"/>
      <c r="D145" s="6"/>
      <c r="E145" s="6"/>
      <c r="F145" s="6"/>
      <c r="G145" s="6"/>
      <c r="H145" s="6"/>
      <c r="I145" s="6"/>
      <c r="J145" s="6"/>
      <c r="K145" s="6"/>
      <c r="L145" s="6"/>
      <c r="M145" s="6"/>
    </row>
    <row r="146" spans="1:13" x14ac:dyDescent="0.15">
      <c r="A146" s="6"/>
      <c r="B146" s="6"/>
      <c r="C146" s="6"/>
      <c r="D146" s="6"/>
      <c r="E146" s="6"/>
      <c r="F146" s="6"/>
      <c r="G146" s="6"/>
      <c r="H146" s="6"/>
      <c r="I146" s="6"/>
      <c r="J146" s="6"/>
      <c r="K146" s="6"/>
      <c r="L146" s="6"/>
      <c r="M146" s="6"/>
    </row>
    <row r="147" spans="1:13" x14ac:dyDescent="0.15">
      <c r="A147" s="6"/>
      <c r="B147" s="6"/>
      <c r="C147" s="6"/>
      <c r="D147" s="6"/>
      <c r="E147" s="6"/>
      <c r="F147" s="6"/>
      <c r="G147" s="6"/>
      <c r="H147" s="6"/>
      <c r="I147" s="6"/>
      <c r="J147" s="6"/>
      <c r="K147" s="6"/>
      <c r="L147" s="6"/>
      <c r="M147" s="6"/>
    </row>
    <row r="148" spans="1:13" x14ac:dyDescent="0.15">
      <c r="A148" s="6"/>
      <c r="B148" s="6"/>
      <c r="C148" s="6"/>
      <c r="D148" s="6"/>
      <c r="E148" s="6"/>
      <c r="F148" s="6"/>
      <c r="G148" s="6"/>
      <c r="H148" s="6"/>
      <c r="I148" s="6"/>
      <c r="J148" s="6"/>
      <c r="K148" s="6"/>
      <c r="L148" s="6"/>
      <c r="M148" s="6"/>
    </row>
    <row r="149" spans="1:13" x14ac:dyDescent="0.15">
      <c r="A149" s="6"/>
      <c r="B149" s="6"/>
      <c r="C149" s="6"/>
      <c r="D149" s="6"/>
      <c r="E149" s="6"/>
      <c r="F149" s="6"/>
      <c r="G149" s="6"/>
      <c r="H149" s="6"/>
      <c r="I149" s="6"/>
      <c r="J149" s="6"/>
      <c r="K149" s="6"/>
      <c r="L149" s="6"/>
      <c r="M149" s="6"/>
    </row>
    <row r="150" spans="1:13" x14ac:dyDescent="0.15">
      <c r="A150" s="6"/>
      <c r="B150" s="6"/>
      <c r="C150" s="6"/>
      <c r="D150" s="6"/>
      <c r="E150" s="6"/>
      <c r="F150" s="6"/>
      <c r="G150" s="6"/>
      <c r="H150" s="6"/>
      <c r="I150" s="6"/>
      <c r="J150" s="6"/>
      <c r="K150" s="6"/>
      <c r="L150" s="6"/>
      <c r="M150" s="6"/>
    </row>
    <row r="151" spans="1:13" x14ac:dyDescent="0.15">
      <c r="A151" s="6"/>
      <c r="B151" s="6"/>
      <c r="C151" s="6"/>
      <c r="D151" s="6"/>
      <c r="E151" s="6"/>
      <c r="F151" s="6"/>
      <c r="G151" s="6"/>
      <c r="H151" s="6"/>
      <c r="I151" s="6"/>
      <c r="J151" s="6"/>
      <c r="K151" s="6"/>
      <c r="L151" s="6"/>
      <c r="M151" s="6"/>
    </row>
    <row r="152" spans="1:13" x14ac:dyDescent="0.15">
      <c r="A152" s="6"/>
      <c r="B152" s="6"/>
      <c r="C152" s="6"/>
      <c r="D152" s="6"/>
      <c r="E152" s="6"/>
      <c r="F152" s="6"/>
      <c r="G152" s="6"/>
      <c r="H152" s="6"/>
      <c r="I152" s="6"/>
      <c r="J152" s="6"/>
      <c r="K152" s="6"/>
      <c r="L152" s="6"/>
      <c r="M152" s="6"/>
    </row>
    <row r="153" spans="1:13" x14ac:dyDescent="0.15">
      <c r="A153" s="6"/>
      <c r="B153" s="6"/>
      <c r="C153" s="6"/>
      <c r="D153" s="6"/>
      <c r="E153" s="6"/>
      <c r="F153" s="6"/>
      <c r="G153" s="6"/>
      <c r="H153" s="6"/>
      <c r="I153" s="6"/>
      <c r="J153" s="6"/>
      <c r="K153" s="6"/>
      <c r="L153" s="6"/>
      <c r="M153" s="6"/>
    </row>
    <row r="154" spans="1:13" x14ac:dyDescent="0.15">
      <c r="A154" s="6"/>
      <c r="B154" s="6"/>
      <c r="C154" s="6"/>
      <c r="D154" s="6"/>
      <c r="E154" s="6"/>
      <c r="F154" s="6"/>
      <c r="G154" s="6"/>
      <c r="H154" s="6"/>
      <c r="I154" s="6"/>
      <c r="J154" s="6"/>
      <c r="K154" s="6"/>
      <c r="L154" s="6"/>
      <c r="M154" s="6"/>
    </row>
    <row r="155" spans="1:13" x14ac:dyDescent="0.15">
      <c r="A155" s="6"/>
      <c r="B155" s="6"/>
      <c r="C155" s="6"/>
      <c r="D155" s="6"/>
      <c r="E155" s="6"/>
      <c r="F155" s="6"/>
      <c r="G155" s="6"/>
      <c r="H155" s="6"/>
      <c r="I155" s="6"/>
      <c r="J155" s="6"/>
      <c r="K155" s="6"/>
      <c r="L155" s="6"/>
      <c r="M155" s="6"/>
    </row>
    <row r="156" spans="1:13" x14ac:dyDescent="0.15">
      <c r="A156" s="6"/>
      <c r="B156" s="6"/>
      <c r="C156" s="6"/>
      <c r="D156" s="6"/>
      <c r="E156" s="6"/>
      <c r="F156" s="6"/>
      <c r="G156" s="6"/>
      <c r="H156" s="6"/>
      <c r="I156" s="6"/>
      <c r="J156" s="6"/>
      <c r="K156" s="6"/>
      <c r="L156" s="6"/>
      <c r="M156" s="6"/>
    </row>
    <row r="157" spans="1:13" x14ac:dyDescent="0.15">
      <c r="A157" s="6"/>
      <c r="B157" s="6"/>
      <c r="C157" s="6"/>
      <c r="D157" s="6"/>
      <c r="E157" s="6"/>
      <c r="F157" s="6"/>
      <c r="G157" s="6"/>
      <c r="H157" s="6"/>
      <c r="I157" s="6"/>
      <c r="J157" s="6"/>
      <c r="K157" s="6"/>
      <c r="L157" s="6"/>
      <c r="M157" s="6"/>
    </row>
    <row r="158" spans="1:13" x14ac:dyDescent="0.15">
      <c r="A158" s="6"/>
      <c r="B158" s="6"/>
      <c r="C158" s="6"/>
      <c r="D158" s="6"/>
      <c r="E158" s="6"/>
      <c r="F158" s="6"/>
      <c r="G158" s="6"/>
      <c r="H158" s="6"/>
      <c r="I158" s="6"/>
      <c r="J158" s="6"/>
      <c r="K158" s="6"/>
      <c r="L158" s="6"/>
      <c r="M158" s="6"/>
    </row>
    <row r="159" spans="1:13" x14ac:dyDescent="0.15">
      <c r="A159" s="6"/>
      <c r="B159" s="6"/>
      <c r="C159" s="6"/>
      <c r="D159" s="6"/>
      <c r="E159" s="6"/>
      <c r="F159" s="6"/>
      <c r="G159" s="6"/>
      <c r="H159" s="6"/>
      <c r="I159" s="6"/>
      <c r="J159" s="6"/>
      <c r="K159" s="6"/>
      <c r="L159" s="6"/>
      <c r="M159" s="6"/>
    </row>
    <row r="160" spans="1:13" x14ac:dyDescent="0.15">
      <c r="A160" s="6"/>
      <c r="B160" s="6"/>
      <c r="C160" s="6"/>
      <c r="D160" s="6"/>
      <c r="E160" s="6"/>
      <c r="F160" s="6"/>
      <c r="G160" s="6"/>
      <c r="H160" s="6"/>
      <c r="I160" s="6"/>
      <c r="J160" s="6"/>
      <c r="K160" s="6"/>
      <c r="L160" s="6"/>
      <c r="M160" s="6"/>
    </row>
    <row r="161" spans="1:13" x14ac:dyDescent="0.15">
      <c r="A161" s="6"/>
      <c r="B161" s="6"/>
      <c r="C161" s="6"/>
      <c r="D161" s="6"/>
      <c r="E161" s="6"/>
      <c r="F161" s="6"/>
      <c r="G161" s="6"/>
      <c r="H161" s="6"/>
      <c r="I161" s="6"/>
      <c r="J161" s="6"/>
      <c r="K161" s="6"/>
      <c r="L161" s="6"/>
      <c r="M161" s="6"/>
    </row>
    <row r="162" spans="1:13" x14ac:dyDescent="0.15">
      <c r="A162" s="6"/>
      <c r="B162" s="6"/>
      <c r="C162" s="6"/>
      <c r="D162" s="6"/>
      <c r="E162" s="6"/>
      <c r="F162" s="6"/>
      <c r="G162" s="6"/>
      <c r="H162" s="6"/>
      <c r="I162" s="6"/>
      <c r="J162" s="6"/>
      <c r="K162" s="6"/>
      <c r="L162" s="6"/>
      <c r="M162" s="6"/>
    </row>
    <row r="163" spans="1:13" x14ac:dyDescent="0.15">
      <c r="A163" s="6"/>
      <c r="B163" s="6"/>
      <c r="C163" s="6"/>
      <c r="D163" s="6"/>
      <c r="E163" s="6"/>
      <c r="F163" s="6"/>
      <c r="G163" s="6"/>
      <c r="H163" s="6"/>
      <c r="I163" s="6"/>
      <c r="J163" s="6"/>
      <c r="K163" s="6"/>
      <c r="L163" s="6"/>
      <c r="M163" s="6"/>
    </row>
    <row r="164" spans="1:13" x14ac:dyDescent="0.15">
      <c r="A164" s="6"/>
      <c r="B164" s="6"/>
      <c r="C164" s="6"/>
      <c r="D164" s="6"/>
      <c r="E164" s="6"/>
      <c r="F164" s="6"/>
      <c r="G164" s="6"/>
      <c r="H164" s="6"/>
      <c r="I164" s="6"/>
      <c r="J164" s="6"/>
      <c r="K164" s="6"/>
      <c r="L164" s="6"/>
      <c r="M164" s="6"/>
    </row>
    <row r="165" spans="1:13" x14ac:dyDescent="0.15">
      <c r="A165" s="6"/>
      <c r="B165" s="6"/>
      <c r="C165" s="6"/>
      <c r="D165" s="6"/>
      <c r="E165" s="6"/>
      <c r="F165" s="6"/>
      <c r="G165" s="6"/>
      <c r="H165" s="6"/>
      <c r="I165" s="6"/>
      <c r="J165" s="6"/>
      <c r="K165" s="6"/>
      <c r="L165" s="6"/>
      <c r="M165" s="6"/>
    </row>
    <row r="166" spans="1:13" x14ac:dyDescent="0.15">
      <c r="A166" s="6"/>
      <c r="B166" s="6"/>
      <c r="C166" s="6"/>
      <c r="D166" s="6"/>
      <c r="E166" s="6"/>
      <c r="F166" s="6"/>
      <c r="G166" s="6"/>
      <c r="H166" s="6"/>
      <c r="I166" s="6"/>
      <c r="J166" s="6"/>
      <c r="K166" s="6"/>
      <c r="L166" s="6"/>
      <c r="M166" s="6"/>
    </row>
    <row r="167" spans="1:13" x14ac:dyDescent="0.15">
      <c r="A167" s="6"/>
      <c r="B167" s="6"/>
      <c r="C167" s="6"/>
      <c r="D167" s="6"/>
      <c r="E167" s="6"/>
      <c r="F167" s="6"/>
      <c r="G167" s="6"/>
      <c r="H167" s="6"/>
      <c r="I167" s="6"/>
      <c r="J167" s="6"/>
      <c r="K167" s="6"/>
      <c r="L167" s="6"/>
      <c r="M167" s="6"/>
    </row>
    <row r="168" spans="1:13" x14ac:dyDescent="0.15">
      <c r="A168" s="6"/>
      <c r="B168" s="6"/>
      <c r="C168" s="6"/>
      <c r="D168" s="6"/>
      <c r="E168" s="6"/>
      <c r="F168" s="6"/>
      <c r="G168" s="6"/>
      <c r="H168" s="6"/>
      <c r="I168" s="6"/>
      <c r="J168" s="6"/>
      <c r="K168" s="6"/>
      <c r="L168" s="6"/>
      <c r="M168" s="6"/>
    </row>
    <row r="169" spans="1:13" x14ac:dyDescent="0.15">
      <c r="A169" s="6"/>
      <c r="B169" s="6"/>
      <c r="C169" s="6"/>
      <c r="D169" s="6"/>
      <c r="E169" s="6"/>
      <c r="F169" s="6"/>
      <c r="G169" s="6"/>
      <c r="H169" s="6"/>
      <c r="I169" s="6"/>
      <c r="J169" s="6"/>
      <c r="K169" s="6"/>
      <c r="L169" s="6"/>
      <c r="M169" s="6"/>
    </row>
    <row r="170" spans="1:13" x14ac:dyDescent="0.15">
      <c r="A170" s="6"/>
      <c r="B170" s="6"/>
      <c r="C170" s="6"/>
      <c r="D170" s="6"/>
      <c r="E170" s="6"/>
      <c r="F170" s="6"/>
      <c r="G170" s="6"/>
      <c r="H170" s="6"/>
      <c r="I170" s="6"/>
      <c r="J170" s="6"/>
      <c r="K170" s="6"/>
      <c r="L170" s="6"/>
      <c r="M170" s="6"/>
    </row>
    <row r="171" spans="1:13" x14ac:dyDescent="0.15">
      <c r="A171" s="6"/>
      <c r="B171" s="6"/>
      <c r="C171" s="6"/>
      <c r="D171" s="6"/>
      <c r="E171" s="6"/>
      <c r="F171" s="6"/>
      <c r="G171" s="6"/>
      <c r="H171" s="6"/>
      <c r="I171" s="6"/>
      <c r="J171" s="6"/>
      <c r="K171" s="6"/>
      <c r="L171" s="6"/>
      <c r="M171" s="6"/>
    </row>
    <row r="172" spans="1:13" x14ac:dyDescent="0.15">
      <c r="A172" s="6"/>
      <c r="B172" s="6"/>
      <c r="C172" s="6"/>
      <c r="D172" s="6"/>
      <c r="E172" s="6"/>
      <c r="F172" s="6"/>
      <c r="G172" s="6"/>
      <c r="H172" s="6"/>
      <c r="I172" s="6"/>
      <c r="J172" s="6"/>
      <c r="K172" s="6"/>
      <c r="L172" s="6"/>
      <c r="M172" s="6"/>
    </row>
    <row r="173" spans="1:13" x14ac:dyDescent="0.15">
      <c r="A173" s="6"/>
      <c r="B173" s="6"/>
      <c r="C173" s="6"/>
      <c r="D173" s="6"/>
      <c r="E173" s="6"/>
      <c r="F173" s="6"/>
      <c r="G173" s="6"/>
      <c r="H173" s="6"/>
      <c r="I173" s="6"/>
      <c r="J173" s="6"/>
      <c r="K173" s="6"/>
      <c r="L173" s="6"/>
      <c r="M173" s="6"/>
    </row>
    <row r="174" spans="1:13" x14ac:dyDescent="0.15">
      <c r="A174" s="6"/>
      <c r="B174" s="6"/>
      <c r="C174" s="6"/>
      <c r="D174" s="6"/>
      <c r="E174" s="6"/>
      <c r="F174" s="6"/>
      <c r="G174" s="6"/>
      <c r="H174" s="6"/>
      <c r="I174" s="6"/>
      <c r="J174" s="6"/>
      <c r="K174" s="6"/>
      <c r="L174" s="6"/>
      <c r="M174" s="6"/>
    </row>
    <row r="175" spans="1:13" x14ac:dyDescent="0.15">
      <c r="A175" s="6"/>
      <c r="B175" s="6"/>
      <c r="C175" s="6"/>
      <c r="D175" s="6"/>
      <c r="E175" s="6"/>
      <c r="F175" s="6"/>
      <c r="G175" s="6"/>
      <c r="H175" s="6"/>
      <c r="I175" s="6"/>
      <c r="J175" s="6"/>
      <c r="K175" s="6"/>
      <c r="L175" s="6"/>
      <c r="M175" s="6"/>
    </row>
    <row r="176" spans="1:13" x14ac:dyDescent="0.15">
      <c r="A176" s="6"/>
      <c r="B176" s="6"/>
      <c r="C176" s="6"/>
      <c r="D176" s="6"/>
      <c r="E176" s="6"/>
      <c r="F176" s="6"/>
      <c r="G176" s="6"/>
      <c r="H176" s="6"/>
      <c r="I176" s="6"/>
      <c r="J176" s="6"/>
      <c r="K176" s="6"/>
      <c r="L176" s="6"/>
      <c r="M176" s="6"/>
    </row>
    <row r="177" spans="1:13" x14ac:dyDescent="0.15">
      <c r="A177" s="6"/>
      <c r="B177" s="6"/>
      <c r="C177" s="6"/>
      <c r="D177" s="6"/>
      <c r="E177" s="6"/>
      <c r="F177" s="6"/>
      <c r="G177" s="6"/>
      <c r="H177" s="6"/>
      <c r="I177" s="6"/>
      <c r="J177" s="6"/>
      <c r="K177" s="6"/>
      <c r="L177" s="6"/>
      <c r="M177" s="6"/>
    </row>
    <row r="178" spans="1:13" x14ac:dyDescent="0.15">
      <c r="A178" s="6"/>
      <c r="B178" s="6"/>
      <c r="C178" s="6"/>
      <c r="D178" s="6"/>
      <c r="E178" s="6"/>
      <c r="F178" s="6"/>
      <c r="G178" s="6"/>
      <c r="H178" s="6"/>
      <c r="I178" s="6"/>
      <c r="J178" s="6"/>
      <c r="K178" s="6"/>
      <c r="L178" s="6"/>
      <c r="M178" s="6"/>
    </row>
    <row r="179" spans="1:13" x14ac:dyDescent="0.15">
      <c r="A179" s="6"/>
      <c r="B179" s="6"/>
      <c r="C179" s="6"/>
      <c r="D179" s="6"/>
      <c r="E179" s="6"/>
      <c r="F179" s="6"/>
      <c r="G179" s="6"/>
      <c r="H179" s="6"/>
      <c r="I179" s="6"/>
      <c r="J179" s="6"/>
      <c r="K179" s="6"/>
      <c r="L179" s="6"/>
      <c r="M179" s="6"/>
    </row>
    <row r="180" spans="1:13" x14ac:dyDescent="0.15">
      <c r="A180" s="6"/>
      <c r="B180" s="6"/>
      <c r="C180" s="6"/>
      <c r="D180" s="6"/>
      <c r="E180" s="6"/>
      <c r="F180" s="6"/>
      <c r="G180" s="6"/>
      <c r="H180" s="6"/>
      <c r="I180" s="6"/>
      <c r="J180" s="6"/>
      <c r="K180" s="6"/>
      <c r="L180" s="6"/>
      <c r="M180" s="6"/>
    </row>
    <row r="181" spans="1:13" x14ac:dyDescent="0.15">
      <c r="A181" s="6"/>
      <c r="B181" s="6"/>
      <c r="C181" s="6"/>
      <c r="D181" s="6"/>
      <c r="E181" s="6"/>
      <c r="F181" s="6"/>
      <c r="G181" s="6"/>
      <c r="H181" s="6"/>
      <c r="I181" s="6"/>
      <c r="J181" s="6"/>
      <c r="K181" s="6"/>
      <c r="L181" s="6"/>
      <c r="M181" s="6"/>
    </row>
    <row r="182" spans="1:13" x14ac:dyDescent="0.15">
      <c r="A182" s="6"/>
      <c r="B182" s="6"/>
      <c r="C182" s="6"/>
      <c r="D182" s="6"/>
      <c r="E182" s="6"/>
      <c r="F182" s="6"/>
      <c r="G182" s="6"/>
      <c r="H182" s="6"/>
      <c r="I182" s="6"/>
      <c r="J182" s="6"/>
      <c r="K182" s="6"/>
      <c r="L182" s="6"/>
      <c r="M182" s="6"/>
    </row>
    <row r="183" spans="1:13" x14ac:dyDescent="0.15">
      <c r="A183" s="6"/>
      <c r="B183" s="6"/>
      <c r="C183" s="6"/>
      <c r="D183" s="6"/>
      <c r="E183" s="6"/>
      <c r="F183" s="6"/>
      <c r="G183" s="6"/>
      <c r="H183" s="6"/>
      <c r="I183" s="6"/>
      <c r="J183" s="6"/>
      <c r="K183" s="6"/>
      <c r="L183" s="6"/>
      <c r="M183" s="6"/>
    </row>
    <row r="184" spans="1:13" x14ac:dyDescent="0.15">
      <c r="A184" s="6"/>
      <c r="B184" s="6"/>
      <c r="C184" s="6"/>
      <c r="D184" s="6"/>
      <c r="E184" s="6"/>
      <c r="F184" s="6"/>
      <c r="G184" s="6"/>
      <c r="H184" s="6"/>
      <c r="I184" s="6"/>
      <c r="J184" s="6"/>
      <c r="K184" s="6"/>
      <c r="L184" s="6"/>
      <c r="M184" s="6"/>
    </row>
    <row r="185" spans="1:13" x14ac:dyDescent="0.15">
      <c r="A185" s="6"/>
      <c r="B185" s="6"/>
      <c r="C185" s="6"/>
      <c r="D185" s="6"/>
      <c r="E185" s="6"/>
      <c r="F185" s="6"/>
      <c r="G185" s="6"/>
      <c r="H185" s="6"/>
      <c r="I185" s="6"/>
      <c r="J185" s="6"/>
      <c r="K185" s="6"/>
      <c r="L185" s="6"/>
      <c r="M185" s="6"/>
    </row>
    <row r="186" spans="1:13" x14ac:dyDescent="0.15">
      <c r="A186" s="6"/>
      <c r="B186" s="6"/>
      <c r="C186" s="6"/>
      <c r="D186" s="6"/>
      <c r="E186" s="6"/>
      <c r="F186" s="6"/>
      <c r="G186" s="6"/>
      <c r="H186" s="6"/>
      <c r="I186" s="6"/>
      <c r="J186" s="6"/>
      <c r="K186" s="6"/>
      <c r="L186" s="6"/>
      <c r="M186" s="6"/>
    </row>
    <row r="187" spans="1:13" x14ac:dyDescent="0.15">
      <c r="A187" s="6"/>
      <c r="B187" s="6"/>
      <c r="C187" s="6"/>
      <c r="D187" s="6"/>
      <c r="E187" s="6"/>
      <c r="F187" s="6"/>
      <c r="G187" s="6"/>
      <c r="H187" s="6"/>
      <c r="I187" s="6"/>
      <c r="J187" s="6"/>
      <c r="K187" s="6"/>
      <c r="L187" s="6"/>
      <c r="M187" s="6"/>
    </row>
    <row r="188" spans="1:13" x14ac:dyDescent="0.15">
      <c r="A188" s="6"/>
      <c r="B188" s="6"/>
      <c r="C188" s="6"/>
      <c r="D188" s="6"/>
      <c r="E188" s="6"/>
      <c r="F188" s="6"/>
      <c r="G188" s="6"/>
      <c r="H188" s="6"/>
      <c r="I188" s="6"/>
      <c r="J188" s="6"/>
      <c r="K188" s="6"/>
      <c r="L188" s="6"/>
      <c r="M188" s="6"/>
    </row>
    <row r="189" spans="1:13" x14ac:dyDescent="0.15">
      <c r="A189" s="6"/>
      <c r="B189" s="6"/>
      <c r="C189" s="6"/>
      <c r="D189" s="6"/>
      <c r="E189" s="6"/>
      <c r="F189" s="6"/>
      <c r="G189" s="6"/>
      <c r="H189" s="6"/>
      <c r="I189" s="6"/>
      <c r="J189" s="6"/>
      <c r="K189" s="6"/>
      <c r="L189" s="6"/>
      <c r="M189" s="6"/>
    </row>
    <row r="190" spans="1:13" x14ac:dyDescent="0.15">
      <c r="A190" s="6"/>
      <c r="B190" s="6"/>
      <c r="C190" s="6"/>
      <c r="D190" s="6"/>
      <c r="E190" s="6"/>
      <c r="F190" s="6"/>
      <c r="G190" s="6"/>
      <c r="H190" s="6"/>
      <c r="I190" s="6"/>
      <c r="J190" s="6"/>
      <c r="K190" s="6"/>
      <c r="L190" s="6"/>
      <c r="M190" s="6"/>
    </row>
    <row r="191" spans="1:13" x14ac:dyDescent="0.15">
      <c r="A191" s="6"/>
      <c r="B191" s="6"/>
      <c r="C191" s="6"/>
      <c r="D191" s="6"/>
      <c r="E191" s="6"/>
      <c r="F191" s="6"/>
      <c r="G191" s="6"/>
      <c r="H191" s="6"/>
      <c r="I191" s="6"/>
      <c r="J191" s="6"/>
      <c r="K191" s="6"/>
      <c r="L191" s="6"/>
      <c r="M191" s="6"/>
    </row>
    <row r="192" spans="1:13" x14ac:dyDescent="0.15">
      <c r="A192" s="6"/>
      <c r="B192" s="6"/>
      <c r="C192" s="6"/>
      <c r="D192" s="6"/>
      <c r="E192" s="6"/>
      <c r="F192" s="6"/>
      <c r="G192" s="6"/>
      <c r="H192" s="6"/>
      <c r="I192" s="6"/>
      <c r="J192" s="6"/>
      <c r="K192" s="6"/>
      <c r="L192" s="6"/>
      <c r="M192" s="6"/>
    </row>
    <row r="193" spans="1:13" x14ac:dyDescent="0.15">
      <c r="A193" s="6"/>
      <c r="B193" s="6"/>
      <c r="C193" s="6"/>
      <c r="D193" s="6"/>
      <c r="E193" s="6"/>
      <c r="F193" s="6"/>
      <c r="G193" s="6"/>
      <c r="H193" s="6"/>
      <c r="I193" s="6"/>
      <c r="J193" s="6"/>
      <c r="K193" s="6"/>
      <c r="L193" s="6"/>
      <c r="M193" s="6"/>
    </row>
    <row r="194" spans="1:13" x14ac:dyDescent="0.15">
      <c r="A194" s="6"/>
      <c r="B194" s="6"/>
      <c r="C194" s="6"/>
      <c r="D194" s="6"/>
      <c r="E194" s="6"/>
      <c r="F194" s="6"/>
      <c r="G194" s="6"/>
      <c r="H194" s="6"/>
      <c r="I194" s="6"/>
      <c r="J194" s="6"/>
      <c r="K194" s="6"/>
      <c r="L194" s="6"/>
      <c r="M194" s="6"/>
    </row>
    <row r="195" spans="1:13" x14ac:dyDescent="0.15">
      <c r="A195" s="6"/>
      <c r="B195" s="6"/>
      <c r="C195" s="6"/>
      <c r="D195" s="6"/>
      <c r="E195" s="6"/>
      <c r="F195" s="6"/>
      <c r="G195" s="6"/>
      <c r="H195" s="6"/>
      <c r="I195" s="6"/>
      <c r="J195" s="6"/>
      <c r="K195" s="6"/>
      <c r="L195" s="6"/>
      <c r="M195" s="6"/>
    </row>
    <row r="196" spans="1:13" x14ac:dyDescent="0.15">
      <c r="A196" s="6"/>
      <c r="B196" s="6"/>
      <c r="C196" s="6"/>
      <c r="D196" s="6"/>
      <c r="E196" s="6"/>
      <c r="F196" s="6"/>
      <c r="G196" s="6"/>
      <c r="H196" s="6"/>
      <c r="I196" s="6"/>
      <c r="J196" s="6"/>
      <c r="K196" s="6"/>
      <c r="L196" s="6"/>
      <c r="M196" s="6"/>
    </row>
    <row r="197" spans="1:13" x14ac:dyDescent="0.15">
      <c r="A197" s="6"/>
      <c r="B197" s="6"/>
      <c r="C197" s="6"/>
      <c r="D197" s="6"/>
      <c r="E197" s="6"/>
      <c r="F197" s="6"/>
      <c r="G197" s="6"/>
      <c r="H197" s="6"/>
      <c r="I197" s="6"/>
      <c r="J197" s="6"/>
      <c r="K197" s="6"/>
      <c r="L197" s="6"/>
      <c r="M197" s="6"/>
    </row>
    <row r="198" spans="1:13" x14ac:dyDescent="0.15">
      <c r="A198" s="6"/>
      <c r="B198" s="6"/>
      <c r="C198" s="6"/>
      <c r="D198" s="6"/>
      <c r="E198" s="6"/>
      <c r="F198" s="6"/>
      <c r="G198" s="6"/>
      <c r="H198" s="6"/>
      <c r="I198" s="6"/>
      <c r="J198" s="6"/>
      <c r="K198" s="6"/>
      <c r="L198" s="6"/>
      <c r="M198" s="6"/>
    </row>
    <row r="199" spans="1:13" x14ac:dyDescent="0.15">
      <c r="A199" s="6"/>
      <c r="B199" s="6"/>
      <c r="C199" s="6"/>
      <c r="D199" s="6"/>
      <c r="E199" s="6"/>
      <c r="F199" s="6"/>
      <c r="G199" s="6"/>
      <c r="H199" s="6"/>
      <c r="I199" s="6"/>
      <c r="J199" s="6"/>
      <c r="K199" s="6"/>
      <c r="L199" s="6"/>
      <c r="M199" s="6"/>
    </row>
    <row r="200" spans="1:13" x14ac:dyDescent="0.15">
      <c r="A200" s="6"/>
      <c r="B200" s="6"/>
      <c r="C200" s="6"/>
      <c r="D200" s="6"/>
      <c r="E200" s="6"/>
      <c r="F200" s="6"/>
      <c r="G200" s="6"/>
      <c r="H200" s="6"/>
      <c r="I200" s="6"/>
      <c r="J200" s="6"/>
      <c r="K200" s="6"/>
      <c r="L200" s="6"/>
      <c r="M200" s="6"/>
    </row>
    <row r="201" spans="1:13" x14ac:dyDescent="0.15">
      <c r="A201" s="6"/>
      <c r="B201" s="6"/>
      <c r="C201" s="6"/>
      <c r="D201" s="6"/>
      <c r="E201" s="6"/>
      <c r="F201" s="6"/>
      <c r="G201" s="6"/>
      <c r="H201" s="6"/>
      <c r="I201" s="6"/>
      <c r="J201" s="6"/>
      <c r="K201" s="6"/>
      <c r="L201" s="6"/>
      <c r="M201" s="6"/>
    </row>
    <row r="202" spans="1:13" x14ac:dyDescent="0.15">
      <c r="A202" s="6"/>
      <c r="B202" s="6"/>
      <c r="C202" s="6"/>
      <c r="D202" s="6"/>
      <c r="E202" s="6"/>
      <c r="F202" s="6"/>
      <c r="G202" s="6"/>
      <c r="H202" s="6"/>
      <c r="I202" s="6"/>
      <c r="J202" s="6"/>
      <c r="K202" s="6"/>
      <c r="L202" s="6"/>
      <c r="M202" s="6"/>
    </row>
    <row r="203" spans="1:13" x14ac:dyDescent="0.15">
      <c r="A203" s="6"/>
      <c r="B203" s="6"/>
      <c r="C203" s="6"/>
      <c r="D203" s="6"/>
      <c r="E203" s="6"/>
      <c r="F203" s="6"/>
      <c r="G203" s="6"/>
      <c r="H203" s="6"/>
      <c r="I203" s="6"/>
      <c r="J203" s="6"/>
      <c r="K203" s="6"/>
      <c r="L203" s="6"/>
      <c r="M203" s="6"/>
    </row>
    <row r="204" spans="1:13" x14ac:dyDescent="0.15">
      <c r="A204" s="6"/>
      <c r="B204" s="6"/>
      <c r="C204" s="6"/>
      <c r="D204" s="6"/>
      <c r="E204" s="6"/>
      <c r="F204" s="6"/>
      <c r="G204" s="6"/>
      <c r="H204" s="6"/>
      <c r="I204" s="6"/>
      <c r="J204" s="6"/>
      <c r="K204" s="6"/>
      <c r="L204" s="6"/>
      <c r="M204" s="6"/>
    </row>
    <row r="205" spans="1:13" x14ac:dyDescent="0.15">
      <c r="A205" s="6"/>
      <c r="B205" s="6"/>
      <c r="C205" s="6"/>
      <c r="D205" s="6"/>
      <c r="E205" s="6"/>
      <c r="F205" s="6"/>
      <c r="G205" s="6"/>
      <c r="H205" s="6"/>
      <c r="I205" s="6"/>
      <c r="J205" s="6"/>
      <c r="K205" s="6"/>
      <c r="L205" s="6"/>
      <c r="M205" s="6"/>
    </row>
    <row r="206" spans="1:13" x14ac:dyDescent="0.15">
      <c r="A206" s="6"/>
      <c r="B206" s="6"/>
      <c r="C206" s="6"/>
      <c r="D206" s="6"/>
      <c r="E206" s="6"/>
      <c r="F206" s="6"/>
      <c r="G206" s="6"/>
      <c r="H206" s="6"/>
      <c r="I206" s="6"/>
      <c r="J206" s="6"/>
      <c r="K206" s="6"/>
      <c r="L206" s="6"/>
      <c r="M206" s="6"/>
    </row>
    <row r="207" spans="1:13" x14ac:dyDescent="0.15">
      <c r="A207" s="6"/>
      <c r="B207" s="6"/>
      <c r="C207" s="6"/>
      <c r="D207" s="6"/>
      <c r="E207" s="6"/>
      <c r="F207" s="6"/>
      <c r="G207" s="6"/>
      <c r="H207" s="6"/>
      <c r="I207" s="6"/>
      <c r="J207" s="6"/>
      <c r="K207" s="6"/>
      <c r="L207" s="6"/>
      <c r="M207" s="6"/>
    </row>
    <row r="208" spans="1:13" x14ac:dyDescent="0.15">
      <c r="A208" s="6"/>
      <c r="B208" s="6"/>
      <c r="C208" s="6"/>
      <c r="D208" s="6"/>
      <c r="E208" s="6"/>
      <c r="F208" s="6"/>
      <c r="G208" s="6"/>
      <c r="H208" s="6"/>
      <c r="I208" s="6"/>
      <c r="J208" s="6"/>
      <c r="K208" s="6"/>
      <c r="L208" s="6"/>
      <c r="M208" s="6"/>
    </row>
    <row r="209" spans="1:13" x14ac:dyDescent="0.15">
      <c r="A209" s="6"/>
      <c r="B209" s="6"/>
      <c r="C209" s="6"/>
      <c r="D209" s="6"/>
      <c r="E209" s="6"/>
      <c r="F209" s="6"/>
      <c r="G209" s="6"/>
      <c r="H209" s="6"/>
      <c r="I209" s="6"/>
      <c r="J209" s="6"/>
      <c r="K209" s="6"/>
      <c r="L209" s="6"/>
      <c r="M209" s="6"/>
    </row>
    <row r="210" spans="1:13" x14ac:dyDescent="0.15">
      <c r="A210" s="6"/>
      <c r="B210" s="6"/>
      <c r="C210" s="6"/>
      <c r="D210" s="6"/>
      <c r="E210" s="6"/>
      <c r="F210" s="6"/>
      <c r="G210" s="6"/>
      <c r="H210" s="6"/>
      <c r="I210" s="6"/>
      <c r="J210" s="6"/>
      <c r="K210" s="6"/>
      <c r="L210" s="6"/>
      <c r="M210" s="6"/>
    </row>
    <row r="211" spans="1:13" x14ac:dyDescent="0.15">
      <c r="B211" s="6"/>
      <c r="C211" s="6"/>
      <c r="D211" s="6"/>
      <c r="E211" s="6"/>
      <c r="F211" s="6"/>
      <c r="G211" s="6"/>
      <c r="H211" s="6"/>
      <c r="I211" s="6"/>
      <c r="J211" s="6"/>
      <c r="K211" s="6"/>
      <c r="L211" s="6"/>
    </row>
  </sheetData>
  <sheetProtection algorithmName="SHA-512" hashValue="SIUo5KtzP8etcM/7h9owaSEKsVfoj7yPOnr07fkT+RqZWwbRrNC1qgSi8jvk2VK5mfmNtATPrPzt+grJ5GhgFw==" saltValue="4d26QTjQUdQyjqEnCImgXQ==" spinCount="100000" sheet="1" selectLockedCells="1"/>
  <mergeCells count="10">
    <mergeCell ref="K4:L4"/>
    <mergeCell ref="B14:C14"/>
    <mergeCell ref="B10:B12"/>
    <mergeCell ref="B4:C4"/>
    <mergeCell ref="F4:G4"/>
    <mergeCell ref="H4:I4"/>
    <mergeCell ref="B6:C6"/>
    <mergeCell ref="B7:C7"/>
    <mergeCell ref="B8:C8"/>
    <mergeCell ref="B9:C9"/>
  </mergeCells>
  <phoneticPr fontId="13"/>
  <pageMargins left="0.7" right="0.7" top="0.75" bottom="0.75" header="0.3" footer="0.3"/>
  <pageSetup paperSize="9" scale="7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32E92-4123-4F5C-8873-806A1F155724}">
  <sheetPr codeName="Sheet8">
    <tabColor rgb="FFFFFF00"/>
    <pageSetUpPr fitToPage="1"/>
  </sheetPr>
  <dimension ref="A1:X52"/>
  <sheetViews>
    <sheetView view="pageBreakPreview" topLeftCell="A7" zoomScale="85" zoomScaleNormal="70" zoomScaleSheetLayoutView="85" workbookViewId="0">
      <selection activeCell="C46" sqref="C46:D46"/>
    </sheetView>
  </sheetViews>
  <sheetFormatPr defaultRowHeight="13.5" x14ac:dyDescent="0.15"/>
  <cols>
    <col min="1" max="1" width="2.875" customWidth="1"/>
    <col min="2" max="2" width="36.875" customWidth="1"/>
    <col min="3" max="6" width="13.5" customWidth="1"/>
    <col min="7" max="7" width="9.5" customWidth="1"/>
    <col min="9" max="9" width="7.125" customWidth="1"/>
    <col min="11" max="11" width="9" hidden="1" customWidth="1"/>
    <col min="12" max="12" width="9" customWidth="1"/>
    <col min="16" max="16" width="9" customWidth="1"/>
  </cols>
  <sheetData>
    <row r="1" spans="1:24" ht="11.25" customHeight="1" x14ac:dyDescent="0.15">
      <c r="A1" s="6"/>
      <c r="B1" s="6"/>
      <c r="C1" s="6"/>
      <c r="D1" s="6"/>
      <c r="E1" s="6"/>
      <c r="F1" s="6"/>
      <c r="G1" s="6"/>
      <c r="H1" s="6"/>
      <c r="I1" s="6"/>
      <c r="J1" s="6"/>
      <c r="K1" s="6"/>
      <c r="L1" s="6"/>
      <c r="M1" s="6"/>
      <c r="N1" s="6"/>
      <c r="O1" s="6"/>
      <c r="P1" s="6"/>
      <c r="Q1" s="6"/>
      <c r="R1" s="6"/>
      <c r="S1" s="6"/>
      <c r="T1" s="6"/>
      <c r="U1" s="6"/>
      <c r="V1" s="6"/>
      <c r="W1" s="6"/>
      <c r="X1" s="6"/>
    </row>
    <row r="2" spans="1:24" ht="21.75" customHeight="1" x14ac:dyDescent="0.15">
      <c r="A2" s="6"/>
      <c r="B2" s="72" t="s">
        <v>300</v>
      </c>
      <c r="C2" s="27"/>
      <c r="D2" s="27"/>
      <c r="E2" s="27"/>
      <c r="F2" s="27"/>
      <c r="G2" s="32"/>
      <c r="H2" s="32"/>
      <c r="I2" s="32"/>
      <c r="J2" s="32"/>
      <c r="K2" s="32"/>
      <c r="L2" s="32"/>
      <c r="M2" s="32"/>
      <c r="N2" s="32"/>
      <c r="O2" s="32"/>
      <c r="P2" s="32"/>
      <c r="Q2" s="32"/>
      <c r="R2" s="6"/>
      <c r="S2" s="6"/>
      <c r="T2" s="6"/>
      <c r="U2" s="6"/>
      <c r="V2" s="6"/>
      <c r="W2" s="6"/>
      <c r="X2" s="6"/>
    </row>
    <row r="3" spans="1:24" ht="7.5" customHeight="1" x14ac:dyDescent="0.15">
      <c r="A3" s="63"/>
      <c r="B3" s="6"/>
      <c r="C3" s="6"/>
      <c r="D3" s="6"/>
      <c r="E3" s="6"/>
      <c r="F3" s="6"/>
      <c r="G3" s="6"/>
      <c r="H3" s="6"/>
      <c r="I3" s="6"/>
      <c r="J3" s="6"/>
      <c r="K3" s="6"/>
      <c r="L3" s="6"/>
      <c r="M3" s="6"/>
      <c r="N3" s="6"/>
      <c r="O3" s="6"/>
      <c r="P3" s="6"/>
      <c r="Q3" s="6"/>
      <c r="R3" s="6"/>
      <c r="S3" s="6"/>
      <c r="T3" s="6"/>
      <c r="U3" s="6"/>
      <c r="V3" s="6"/>
      <c r="W3" s="6"/>
      <c r="X3" s="6"/>
    </row>
    <row r="4" spans="1:24" ht="24.75" customHeight="1" x14ac:dyDescent="0.15">
      <c r="A4" s="63"/>
      <c r="B4" s="64" t="s">
        <v>178</v>
      </c>
      <c r="C4" s="179">
        <f>②必要対策量!G3*10000</f>
        <v>0</v>
      </c>
      <c r="D4" s="53" t="s">
        <v>21</v>
      </c>
      <c r="E4" s="68">
        <f>C4/10000</f>
        <v>0</v>
      </c>
      <c r="F4" s="53" t="s">
        <v>26</v>
      </c>
      <c r="G4" s="6"/>
      <c r="H4" s="6"/>
      <c r="I4" s="6"/>
      <c r="J4" s="6"/>
      <c r="K4" s="6"/>
      <c r="L4" s="6"/>
      <c r="M4" s="6"/>
      <c r="N4" s="6"/>
      <c r="O4" s="6"/>
      <c r="P4" s="6"/>
      <c r="Q4" s="6"/>
      <c r="R4" s="6"/>
      <c r="S4" s="6"/>
      <c r="T4" s="6"/>
      <c r="U4" s="6"/>
      <c r="V4" s="6"/>
      <c r="W4" s="6"/>
      <c r="X4" s="6"/>
    </row>
    <row r="5" spans="1:24" ht="24.75" customHeight="1" x14ac:dyDescent="0.15">
      <c r="A5" s="63"/>
      <c r="B5" s="64" t="s">
        <v>27</v>
      </c>
      <c r="C5" s="65">
        <v>0.02</v>
      </c>
      <c r="D5" s="53" t="s">
        <v>25</v>
      </c>
      <c r="E5" s="66"/>
      <c r="F5" s="3"/>
      <c r="G5" s="6"/>
      <c r="H5" s="6"/>
      <c r="I5" s="6"/>
      <c r="J5" s="6"/>
      <c r="K5" s="6"/>
      <c r="L5" s="6"/>
      <c r="M5" s="6"/>
      <c r="N5" s="6"/>
      <c r="O5" s="6"/>
      <c r="P5" s="6"/>
      <c r="Q5" s="6"/>
      <c r="R5" s="6"/>
      <c r="S5" s="6"/>
      <c r="T5" s="6"/>
      <c r="U5" s="6"/>
      <c r="V5" s="6"/>
      <c r="W5" s="6"/>
      <c r="X5" s="6"/>
    </row>
    <row r="6" spans="1:24" ht="9" customHeight="1" x14ac:dyDescent="0.15">
      <c r="A6" s="6"/>
      <c r="B6" s="20"/>
      <c r="C6" s="20"/>
      <c r="D6" s="20"/>
      <c r="E6" s="20"/>
      <c r="F6" s="20"/>
      <c r="G6" s="6"/>
      <c r="H6" s="6"/>
      <c r="I6" s="6"/>
      <c r="J6" s="6"/>
      <c r="K6" s="6"/>
      <c r="L6" s="6"/>
      <c r="M6" s="6"/>
      <c r="N6" s="6"/>
      <c r="O6" s="6"/>
      <c r="P6" s="6"/>
      <c r="Q6" s="6"/>
      <c r="R6" s="6"/>
      <c r="S6" s="6"/>
      <c r="T6" s="6"/>
      <c r="U6" s="6"/>
      <c r="V6" s="6"/>
      <c r="W6" s="6"/>
      <c r="X6" s="6"/>
    </row>
    <row r="7" spans="1:24" ht="24.75" customHeight="1" x14ac:dyDescent="0.15">
      <c r="A7" s="6"/>
      <c r="B7" s="56" t="s">
        <v>28</v>
      </c>
      <c r="C7" s="20" t="s">
        <v>32</v>
      </c>
      <c r="D7" s="20"/>
      <c r="E7" s="20"/>
      <c r="F7" s="20"/>
      <c r="G7" s="6"/>
      <c r="H7" s="6"/>
      <c r="I7" s="6"/>
      <c r="J7" s="6"/>
      <c r="K7" s="6"/>
      <c r="L7" s="6"/>
      <c r="M7" s="6"/>
      <c r="N7" s="6"/>
      <c r="O7" s="6"/>
      <c r="P7" s="6"/>
      <c r="Q7" s="6"/>
      <c r="R7" s="6"/>
      <c r="S7" s="6"/>
      <c r="T7" s="6"/>
      <c r="U7" s="6"/>
      <c r="V7" s="6"/>
      <c r="W7" s="6"/>
      <c r="X7" s="6"/>
    </row>
    <row r="8" spans="1:24" ht="24.75" customHeight="1" x14ac:dyDescent="0.15">
      <c r="A8" s="6"/>
      <c r="B8" s="56" t="s">
        <v>29</v>
      </c>
      <c r="C8" s="457" t="str">
        <f>E4&amp;" × "&amp;C5</f>
        <v>0 × 0.02</v>
      </c>
      <c r="D8" s="457"/>
      <c r="E8" s="6"/>
      <c r="F8" s="6"/>
      <c r="G8" s="6"/>
      <c r="H8" s="6"/>
      <c r="I8" s="6"/>
      <c r="J8" s="6"/>
      <c r="K8" s="6"/>
      <c r="L8" s="6"/>
      <c r="M8" s="6"/>
      <c r="N8" s="6"/>
      <c r="O8" s="6"/>
      <c r="P8" s="6"/>
      <c r="Q8" s="6"/>
      <c r="R8" s="6"/>
      <c r="S8" s="6"/>
      <c r="T8" s="6"/>
      <c r="U8" s="6"/>
      <c r="V8" s="6"/>
      <c r="W8" s="6"/>
      <c r="X8" s="6"/>
    </row>
    <row r="9" spans="1:24" ht="24.75" customHeight="1" x14ac:dyDescent="0.15">
      <c r="A9" s="6"/>
      <c r="B9" s="56" t="s">
        <v>29</v>
      </c>
      <c r="C9" s="58">
        <f>E4*C5</f>
        <v>0</v>
      </c>
      <c r="D9" s="20" t="s">
        <v>23</v>
      </c>
      <c r="E9" s="20"/>
      <c r="F9" s="20"/>
      <c r="G9" s="6"/>
      <c r="H9" s="6"/>
      <c r="I9" s="6"/>
      <c r="J9" s="6"/>
      <c r="K9" s="6"/>
      <c r="L9" s="6"/>
      <c r="M9" s="6"/>
      <c r="N9" s="6"/>
      <c r="O9" s="6"/>
      <c r="P9" s="6"/>
      <c r="Q9" s="6"/>
      <c r="R9" s="6"/>
      <c r="S9" s="6"/>
      <c r="T9" s="6"/>
      <c r="U9" s="6"/>
      <c r="V9" s="6"/>
      <c r="W9" s="6"/>
      <c r="X9" s="6"/>
    </row>
    <row r="10" spans="1:24" ht="24.95" customHeight="1" thickBot="1" x14ac:dyDescent="0.2">
      <c r="A10" s="6"/>
      <c r="B10" s="6"/>
      <c r="C10" s="458" t="s">
        <v>1</v>
      </c>
      <c r="D10" s="458"/>
      <c r="E10" s="67">
        <f>C9*1000*60</f>
        <v>0</v>
      </c>
      <c r="F10" s="57" t="s">
        <v>22</v>
      </c>
      <c r="G10" s="6"/>
      <c r="H10" s="6"/>
      <c r="I10" s="6"/>
      <c r="J10" s="6"/>
      <c r="K10" s="6"/>
      <c r="L10" s="6"/>
      <c r="M10" s="6"/>
      <c r="N10" s="6"/>
      <c r="O10" s="6"/>
      <c r="P10" s="6"/>
      <c r="Q10" s="6"/>
      <c r="R10" s="6"/>
      <c r="S10" s="6"/>
      <c r="T10" s="6"/>
      <c r="U10" s="6"/>
      <c r="V10" s="6"/>
      <c r="W10" s="6"/>
      <c r="X10" s="6"/>
    </row>
    <row r="11" spans="1:24" ht="7.5" customHeight="1" thickTop="1" x14ac:dyDescent="0.15">
      <c r="A11" s="6"/>
      <c r="B11" s="6"/>
      <c r="C11" s="56"/>
      <c r="D11" s="56"/>
      <c r="E11" s="255"/>
      <c r="F11" s="20"/>
      <c r="G11" s="6"/>
      <c r="H11" s="6"/>
      <c r="I11" s="6"/>
      <c r="J11" s="6"/>
      <c r="K11" s="6"/>
      <c r="L11" s="6"/>
      <c r="M11" s="6"/>
      <c r="N11" s="6"/>
      <c r="O11" s="6"/>
      <c r="P11" s="6"/>
      <c r="Q11" s="6"/>
      <c r="R11" s="6"/>
      <c r="S11" s="6"/>
      <c r="T11" s="6"/>
      <c r="U11" s="6"/>
      <c r="V11" s="6"/>
      <c r="W11" s="6"/>
      <c r="X11" s="6"/>
    </row>
    <row r="12" spans="1:24" ht="24.95" customHeight="1" x14ac:dyDescent="0.15">
      <c r="A12" s="6"/>
      <c r="B12" s="254" t="s">
        <v>304</v>
      </c>
      <c r="C12" s="56"/>
      <c r="D12" s="56"/>
      <c r="E12" s="62"/>
      <c r="F12" s="58"/>
      <c r="G12" s="6"/>
      <c r="H12" s="6"/>
      <c r="I12" s="6"/>
      <c r="J12" s="6"/>
      <c r="K12" s="6"/>
      <c r="L12" s="6"/>
      <c r="M12" s="6"/>
      <c r="N12" s="6"/>
      <c r="O12" s="6"/>
      <c r="P12" s="6"/>
      <c r="Q12" s="6"/>
      <c r="R12" s="6"/>
      <c r="S12" s="6"/>
      <c r="T12" s="6"/>
      <c r="U12" s="6"/>
      <c r="V12" s="6"/>
      <c r="W12" s="6"/>
      <c r="X12" s="6"/>
    </row>
    <row r="13" spans="1:24" ht="24.95" customHeight="1" x14ac:dyDescent="0.15">
      <c r="A13" s="6"/>
      <c r="B13" s="51" t="s">
        <v>270</v>
      </c>
      <c r="C13" s="246"/>
      <c r="D13" s="53" t="s">
        <v>24</v>
      </c>
      <c r="E13" s="20"/>
      <c r="F13" s="20"/>
      <c r="G13" s="6"/>
      <c r="H13" s="6"/>
      <c r="I13" s="6"/>
      <c r="J13" s="6"/>
      <c r="K13" s="6"/>
      <c r="L13" s="6"/>
      <c r="M13" s="6"/>
      <c r="N13" s="6"/>
      <c r="O13" s="6"/>
      <c r="P13" s="6"/>
      <c r="Q13" s="6"/>
      <c r="R13" s="6"/>
      <c r="S13" s="6"/>
      <c r="T13" s="6"/>
      <c r="U13" s="6"/>
      <c r="V13" s="6"/>
      <c r="W13" s="6"/>
      <c r="X13" s="6"/>
    </row>
    <row r="14" spans="1:24" ht="24.95" customHeight="1" x14ac:dyDescent="0.15">
      <c r="A14" s="6"/>
      <c r="B14" s="71" t="s">
        <v>271</v>
      </c>
      <c r="C14" s="247"/>
      <c r="D14" s="70" t="s">
        <v>317</v>
      </c>
      <c r="E14" s="20"/>
      <c r="F14" s="20"/>
      <c r="G14" s="6"/>
      <c r="H14" s="6"/>
      <c r="I14" s="6"/>
      <c r="J14" s="6"/>
      <c r="K14" s="6"/>
      <c r="L14" s="6"/>
      <c r="M14" s="6"/>
      <c r="N14" s="6"/>
      <c r="O14" s="6"/>
      <c r="P14" s="6"/>
      <c r="Q14" s="6"/>
      <c r="R14" s="6"/>
      <c r="S14" s="6"/>
      <c r="T14" s="6"/>
      <c r="U14" s="6"/>
      <c r="V14" s="6"/>
      <c r="W14" s="6"/>
      <c r="X14" s="6"/>
    </row>
    <row r="15" spans="1:24" ht="9" customHeight="1" x14ac:dyDescent="0.15">
      <c r="A15" s="6"/>
      <c r="B15" s="3"/>
      <c r="C15" s="59"/>
      <c r="D15" s="21"/>
      <c r="E15" s="20"/>
      <c r="F15" s="20"/>
      <c r="G15" s="6"/>
      <c r="H15" s="6"/>
      <c r="I15" s="6"/>
      <c r="J15" s="6"/>
      <c r="K15" s="6"/>
      <c r="L15" s="6"/>
      <c r="M15" s="6"/>
      <c r="N15" s="6"/>
      <c r="O15" s="6"/>
      <c r="P15" s="6"/>
      <c r="Q15" s="6"/>
      <c r="R15" s="6"/>
      <c r="S15" s="6"/>
      <c r="T15" s="6"/>
      <c r="U15" s="6"/>
      <c r="V15" s="6"/>
      <c r="W15" s="6"/>
      <c r="X15" s="6"/>
    </row>
    <row r="16" spans="1:24" ht="24.95" customHeight="1" thickBot="1" x14ac:dyDescent="0.2">
      <c r="A16" s="6"/>
      <c r="B16" s="6"/>
      <c r="C16" s="458" t="s">
        <v>2</v>
      </c>
      <c r="D16" s="458"/>
      <c r="E16" s="60" t="s">
        <v>0</v>
      </c>
      <c r="F16" s="61">
        <f>C14*C13</f>
        <v>0</v>
      </c>
      <c r="G16" s="57" t="s">
        <v>19</v>
      </c>
      <c r="H16" s="6"/>
      <c r="I16" s="6"/>
      <c r="J16" s="6"/>
      <c r="K16" s="6"/>
      <c r="L16" s="6"/>
      <c r="M16" s="6"/>
      <c r="N16" s="6"/>
      <c r="O16" s="6"/>
      <c r="P16" s="6"/>
      <c r="Q16" s="6"/>
      <c r="R16" s="6"/>
      <c r="S16" s="6"/>
      <c r="T16" s="6"/>
      <c r="U16" s="6"/>
      <c r="V16" s="6"/>
      <c r="W16" s="6"/>
      <c r="X16" s="6"/>
    </row>
    <row r="17" spans="1:24" ht="7.5" customHeight="1" thickTop="1" x14ac:dyDescent="0.15">
      <c r="A17" s="6"/>
      <c r="B17" s="6"/>
      <c r="C17" s="56"/>
      <c r="D17" s="56"/>
      <c r="E17" s="62"/>
      <c r="F17" s="256"/>
      <c r="G17" s="20"/>
      <c r="H17" s="6"/>
      <c r="I17" s="6"/>
      <c r="J17" s="6"/>
      <c r="K17" s="6"/>
      <c r="L17" s="6"/>
      <c r="M17" s="6"/>
      <c r="N17" s="6"/>
      <c r="O17" s="6"/>
      <c r="P17" s="6"/>
      <c r="Q17" s="6"/>
      <c r="R17" s="6"/>
      <c r="S17" s="6"/>
      <c r="T17" s="6"/>
      <c r="U17" s="6"/>
      <c r="V17" s="6"/>
      <c r="W17" s="6"/>
      <c r="X17" s="6"/>
    </row>
    <row r="18" spans="1:24" ht="24.95" customHeight="1" x14ac:dyDescent="0.15">
      <c r="A18" s="6"/>
      <c r="B18" s="254" t="s">
        <v>339</v>
      </c>
      <c r="C18" s="54"/>
      <c r="D18" s="54"/>
      <c r="E18" s="54"/>
      <c r="F18" s="6"/>
      <c r="G18" s="6"/>
      <c r="H18" s="6"/>
      <c r="I18" s="6"/>
      <c r="J18" s="6"/>
      <c r="K18" s="6"/>
      <c r="L18" s="6"/>
      <c r="M18" s="6"/>
      <c r="N18" s="6"/>
      <c r="O18" s="6"/>
      <c r="P18" s="6"/>
      <c r="Q18" s="6"/>
      <c r="R18" s="6"/>
      <c r="S18" s="6"/>
      <c r="T18" s="6"/>
      <c r="U18" s="6"/>
      <c r="V18" s="6"/>
      <c r="W18" s="6"/>
      <c r="X18" s="6"/>
    </row>
    <row r="19" spans="1:24" ht="24.95" customHeight="1" x14ac:dyDescent="0.15">
      <c r="A19" s="6"/>
      <c r="B19" s="64" t="s">
        <v>306</v>
      </c>
      <c r="C19" s="298"/>
      <c r="D19" s="297"/>
      <c r="E19" s="54"/>
      <c r="F19" s="6"/>
      <c r="G19" s="6"/>
      <c r="H19" s="6"/>
      <c r="I19" s="6"/>
      <c r="J19" s="6"/>
      <c r="K19" s="6"/>
      <c r="L19" s="6"/>
      <c r="M19" s="6"/>
      <c r="N19" s="6"/>
      <c r="O19" s="6"/>
      <c r="P19" s="6"/>
      <c r="Q19" s="6"/>
      <c r="R19" s="6"/>
      <c r="S19" s="6"/>
      <c r="T19" s="6"/>
      <c r="U19" s="6"/>
      <c r="V19" s="6"/>
      <c r="W19" s="6"/>
      <c r="X19" s="6"/>
    </row>
    <row r="20" spans="1:24" ht="24.95" customHeight="1" x14ac:dyDescent="0.15">
      <c r="A20" s="6"/>
      <c r="B20" s="51" t="s">
        <v>330</v>
      </c>
      <c r="C20" s="246"/>
      <c r="D20" s="305" t="s">
        <v>331</v>
      </c>
      <c r="E20" s="2"/>
      <c r="F20" s="6"/>
      <c r="G20" s="6"/>
      <c r="H20" s="6"/>
      <c r="I20" s="6"/>
      <c r="J20" s="6"/>
      <c r="K20" s="6"/>
      <c r="L20" s="6"/>
      <c r="M20" s="6"/>
      <c r="N20" s="6"/>
      <c r="O20" s="6"/>
      <c r="P20" s="6"/>
      <c r="Q20" s="6"/>
      <c r="R20" s="6"/>
      <c r="S20" s="6"/>
      <c r="T20" s="6"/>
      <c r="U20" s="6"/>
      <c r="V20" s="6"/>
      <c r="W20" s="6"/>
      <c r="X20" s="6"/>
    </row>
    <row r="21" spans="1:24" ht="24.95" customHeight="1" x14ac:dyDescent="0.15">
      <c r="A21" s="6"/>
      <c r="B21" s="51" t="s">
        <v>332</v>
      </c>
      <c r="C21" s="52">
        <v>0.6</v>
      </c>
      <c r="D21" s="53"/>
      <c r="E21" s="54"/>
      <c r="F21" s="6"/>
      <c r="G21" s="6"/>
      <c r="H21" s="6"/>
      <c r="I21" s="6"/>
      <c r="J21" s="6"/>
      <c r="K21" s="6"/>
      <c r="L21" s="6"/>
      <c r="M21" s="6"/>
      <c r="N21" s="6"/>
      <c r="O21" s="6"/>
      <c r="P21" s="6"/>
      <c r="Q21" s="6"/>
      <c r="R21" s="6"/>
      <c r="S21" s="6"/>
      <c r="T21" s="6"/>
      <c r="U21" s="6"/>
      <c r="V21" s="6"/>
      <c r="W21" s="6"/>
      <c r="X21" s="6"/>
    </row>
    <row r="22" spans="1:24" ht="24.95" customHeight="1" x14ac:dyDescent="0.15">
      <c r="A22" s="6"/>
      <c r="B22" s="51" t="s">
        <v>333</v>
      </c>
      <c r="C22" s="55">
        <v>9.8000000000000007</v>
      </c>
      <c r="D22" s="53" t="s">
        <v>334</v>
      </c>
      <c r="E22" s="54"/>
      <c r="F22" s="6"/>
      <c r="G22" s="6"/>
      <c r="H22" s="6"/>
      <c r="I22" s="6"/>
      <c r="J22" s="6"/>
      <c r="K22" s="6"/>
      <c r="L22" s="6"/>
      <c r="M22" s="6"/>
      <c r="N22" s="6"/>
      <c r="O22" s="6"/>
      <c r="P22" s="6"/>
      <c r="Q22" s="6"/>
      <c r="R22" s="6"/>
      <c r="S22" s="6"/>
      <c r="T22" s="6"/>
      <c r="U22" s="6"/>
      <c r="V22" s="6"/>
      <c r="W22" s="6"/>
      <c r="X22" s="6"/>
    </row>
    <row r="23" spans="1:24" ht="24.95" customHeight="1" x14ac:dyDescent="0.15">
      <c r="A23" s="6"/>
      <c r="B23" s="51" t="s">
        <v>335</v>
      </c>
      <c r="C23" s="307" t="e">
        <f>C9/(C21*(2*C22*C20)^(1/2))</f>
        <v>#DIV/0!</v>
      </c>
      <c r="D23" s="70" t="s">
        <v>317</v>
      </c>
      <c r="E23" s="306" t="s">
        <v>341</v>
      </c>
      <c r="F23" s="6"/>
      <c r="G23" s="6"/>
      <c r="H23" s="6"/>
      <c r="I23" s="6"/>
      <c r="J23" s="6"/>
      <c r="K23" s="6"/>
      <c r="L23" s="6"/>
      <c r="M23" s="6"/>
      <c r="N23" s="6"/>
      <c r="O23" s="6"/>
      <c r="P23" s="6"/>
      <c r="Q23" s="6"/>
      <c r="R23" s="6"/>
      <c r="S23" s="6"/>
      <c r="T23" s="6"/>
      <c r="U23" s="6"/>
      <c r="V23" s="6"/>
      <c r="W23" s="6"/>
      <c r="X23" s="6"/>
    </row>
    <row r="24" spans="1:24" ht="24.95" customHeight="1" x14ac:dyDescent="0.15">
      <c r="A24" s="6"/>
      <c r="B24" s="51" t="s">
        <v>337</v>
      </c>
      <c r="C24" s="55" t="str" cm="1">
        <f t="array" ref="C24">_xlfn.IFS(C19="円形",1000*2*((C23/PI())^0.5),C19="角型",1000*(C23)^0.5,TRUE,"")</f>
        <v/>
      </c>
      <c r="D24" s="53" t="s">
        <v>329</v>
      </c>
      <c r="E24" s="306" t="s">
        <v>338</v>
      </c>
      <c r="F24" s="6"/>
      <c r="G24" s="6"/>
      <c r="H24" s="6"/>
      <c r="I24" s="6"/>
      <c r="J24" s="6"/>
      <c r="K24" s="6"/>
      <c r="L24" s="6"/>
      <c r="M24" s="6"/>
      <c r="N24" s="6"/>
      <c r="O24" s="6"/>
      <c r="P24" s="6"/>
      <c r="Q24" s="6"/>
      <c r="R24" s="6"/>
      <c r="S24" s="6"/>
      <c r="T24" s="6"/>
      <c r="U24" s="6"/>
      <c r="V24" s="6"/>
      <c r="W24" s="6"/>
      <c r="X24" s="6"/>
    </row>
    <row r="25" spans="1:24" ht="9" customHeight="1" x14ac:dyDescent="0.15">
      <c r="A25" s="6"/>
      <c r="B25" s="3"/>
      <c r="C25" s="59"/>
      <c r="D25" s="21"/>
      <c r="E25" s="20"/>
      <c r="F25" s="20"/>
      <c r="G25" s="6"/>
      <c r="H25" s="6"/>
      <c r="I25" s="6"/>
      <c r="J25" s="6"/>
      <c r="K25" s="6"/>
      <c r="L25" s="6"/>
      <c r="M25" s="6"/>
      <c r="N25" s="6"/>
      <c r="O25" s="6"/>
      <c r="P25" s="6"/>
      <c r="Q25" s="6"/>
      <c r="R25" s="6"/>
      <c r="S25" s="6"/>
      <c r="T25" s="6"/>
      <c r="U25" s="6"/>
      <c r="V25" s="6"/>
      <c r="W25" s="6"/>
      <c r="X25" s="6"/>
    </row>
    <row r="26" spans="1:24" ht="24.95" customHeight="1" thickBot="1" x14ac:dyDescent="0.2">
      <c r="A26" s="6"/>
      <c r="B26" s="6"/>
      <c r="C26" s="458" t="str">
        <f>C19&amp;"のオリフィス直径"</f>
        <v>のオリフィス直径</v>
      </c>
      <c r="D26" s="458"/>
      <c r="E26" s="60" t="s">
        <v>0</v>
      </c>
      <c r="F26" s="61" t="str">
        <f>C24</f>
        <v/>
      </c>
      <c r="G26" s="57" t="s">
        <v>336</v>
      </c>
      <c r="H26" s="6"/>
      <c r="I26" s="6"/>
      <c r="J26" s="6"/>
      <c r="K26" s="6"/>
      <c r="L26" s="6"/>
      <c r="M26" s="6"/>
      <c r="N26" s="6"/>
      <c r="O26" s="6"/>
      <c r="P26" s="6"/>
      <c r="Q26" s="6"/>
      <c r="R26" s="6"/>
      <c r="S26" s="6"/>
      <c r="T26" s="6"/>
      <c r="U26" s="6"/>
      <c r="V26" s="6"/>
      <c r="W26" s="6"/>
      <c r="X26" s="6"/>
    </row>
    <row r="27" spans="1:24" ht="21.75" customHeight="1" thickTop="1" x14ac:dyDescent="0.15">
      <c r="A27" s="6"/>
      <c r="B27" s="20"/>
      <c r="C27" s="54"/>
      <c r="D27" s="54"/>
      <c r="E27" s="54"/>
      <c r="F27" s="308" t="str">
        <f>IF(F26&lt;=50,"※50［mm］以下の設定をしてはならないため注意。","")</f>
        <v/>
      </c>
      <c r="G27" s="6"/>
      <c r="H27" s="6"/>
      <c r="I27" s="6"/>
      <c r="J27" s="6"/>
      <c r="K27" s="6"/>
      <c r="L27" s="6"/>
      <c r="M27" s="6"/>
      <c r="N27" s="6"/>
      <c r="O27" s="6"/>
      <c r="P27" s="6"/>
      <c r="Q27" s="6"/>
      <c r="R27" s="6"/>
      <c r="S27" s="6"/>
      <c r="T27" s="6"/>
      <c r="U27" s="6"/>
      <c r="V27" s="6"/>
      <c r="W27" s="6"/>
      <c r="X27" s="6"/>
    </row>
    <row r="28" spans="1:24" ht="24.95" customHeight="1" x14ac:dyDescent="0.15">
      <c r="A28" s="6"/>
      <c r="B28" s="254" t="s">
        <v>340</v>
      </c>
      <c r="C28" s="54"/>
      <c r="D28" s="54"/>
      <c r="E28" s="54"/>
      <c r="F28" s="6"/>
      <c r="G28" s="6"/>
      <c r="H28" s="6"/>
      <c r="I28" s="6"/>
      <c r="J28" s="6"/>
      <c r="K28" s="6"/>
      <c r="L28" s="6"/>
      <c r="M28" s="6"/>
      <c r="N28" s="6"/>
      <c r="O28" s="6"/>
      <c r="P28" s="6"/>
      <c r="Q28" s="6"/>
      <c r="R28" s="6"/>
      <c r="S28" s="6"/>
      <c r="T28" s="6"/>
      <c r="U28" s="6"/>
      <c r="V28" s="6"/>
      <c r="W28" s="6"/>
      <c r="X28" s="6"/>
    </row>
    <row r="29" spans="1:24" ht="24.95" customHeight="1" x14ac:dyDescent="0.15">
      <c r="A29" s="6"/>
      <c r="B29" s="64" t="s">
        <v>306</v>
      </c>
      <c r="C29" s="298"/>
      <c r="D29" s="297"/>
      <c r="E29" s="54"/>
      <c r="F29" s="6"/>
      <c r="G29" s="6"/>
      <c r="H29" s="6"/>
      <c r="I29" s="6"/>
      <c r="J29" s="6"/>
      <c r="K29" s="6" t="s">
        <v>272</v>
      </c>
      <c r="L29" s="6"/>
      <c r="M29" s="6"/>
      <c r="N29" s="6"/>
      <c r="O29" s="6"/>
      <c r="P29" s="6"/>
      <c r="Q29" s="6"/>
      <c r="R29" s="6"/>
      <c r="S29" s="6"/>
      <c r="T29" s="6"/>
      <c r="U29" s="6"/>
      <c r="V29" s="6"/>
      <c r="W29" s="6"/>
      <c r="X29" s="6"/>
    </row>
    <row r="30" spans="1:24" ht="24.95" customHeight="1" x14ac:dyDescent="0.15">
      <c r="A30" s="6"/>
      <c r="B30" s="51" t="s">
        <v>315</v>
      </c>
      <c r="C30" s="311"/>
      <c r="D30" s="53" t="s">
        <v>329</v>
      </c>
      <c r="E30" s="300" t="str" cm="1">
        <f t="array" ref="E30">_xlfn.IFS($C$29="角型","",C30&lt;50,"50［mm］以下となるので、d = 50［mm］以上とする。",TRUE,"")</f>
        <v>50［mm］以下となるので、d = 50［mm］以上とする。</v>
      </c>
      <c r="F30" s="6"/>
      <c r="G30" s="6"/>
      <c r="H30" s="6"/>
      <c r="I30" s="6"/>
      <c r="J30" s="6"/>
      <c r="K30" s="6" t="s">
        <v>328</v>
      </c>
      <c r="L30" s="6"/>
      <c r="M30" s="6"/>
      <c r="N30" s="6"/>
      <c r="O30" s="6"/>
      <c r="P30" s="6"/>
      <c r="Q30" s="6"/>
      <c r="R30" s="6"/>
      <c r="S30" s="6"/>
      <c r="T30" s="6"/>
      <c r="U30" s="6"/>
      <c r="V30" s="6"/>
      <c r="W30" s="6"/>
      <c r="X30" s="6"/>
    </row>
    <row r="31" spans="1:24" ht="24.95" customHeight="1" x14ac:dyDescent="0.15">
      <c r="A31" s="6"/>
      <c r="B31" s="51" t="s">
        <v>316</v>
      </c>
      <c r="C31" s="311"/>
      <c r="D31" s="53" t="s">
        <v>329</v>
      </c>
      <c r="E31" s="300" t="str" cm="1">
        <f t="array" ref="E31">_xlfn.IFS($C$29="円形","",C31&lt;50,"50［mm］以下となるので、d = 50［mm］以上とする。",TRUE,"")</f>
        <v>50［mm］以下となるので、d = 50［mm］以上とする。</v>
      </c>
      <c r="F31" s="6"/>
      <c r="G31" s="6"/>
      <c r="H31" s="6"/>
      <c r="I31" s="6"/>
      <c r="J31" s="6"/>
      <c r="K31" s="6"/>
      <c r="L31" s="6"/>
      <c r="M31" s="6"/>
      <c r="N31" s="6"/>
      <c r="O31" s="6"/>
      <c r="P31" s="6"/>
      <c r="Q31" s="6"/>
      <c r="R31" s="6"/>
      <c r="S31" s="6"/>
      <c r="T31" s="6"/>
      <c r="U31" s="6"/>
      <c r="V31" s="6"/>
      <c r="W31" s="6"/>
      <c r="X31" s="6"/>
    </row>
    <row r="32" spans="1:24" ht="24.95" customHeight="1" x14ac:dyDescent="0.15">
      <c r="A32" s="6"/>
      <c r="B32" s="51" t="s">
        <v>316</v>
      </c>
      <c r="C32" s="311"/>
      <c r="D32" s="53" t="s">
        <v>329</v>
      </c>
      <c r="E32" s="300" t="str" cm="1">
        <f t="array" ref="E32">_xlfn.IFS($C$29="円形","",C32&lt;50,"50［mm］以下となるので、d = 50［mm］以上とする。",TRUE,"")</f>
        <v>50［mm］以下となるので、d = 50［mm］以上とする。</v>
      </c>
      <c r="F32" s="6"/>
      <c r="G32" s="6"/>
      <c r="H32" s="6"/>
      <c r="I32" s="6"/>
      <c r="J32" s="6"/>
      <c r="K32" s="6"/>
      <c r="L32" s="6"/>
      <c r="M32" s="6"/>
      <c r="N32" s="6"/>
      <c r="O32" s="6"/>
      <c r="P32" s="6"/>
      <c r="Q32" s="6"/>
      <c r="R32" s="6"/>
      <c r="S32" s="6"/>
      <c r="T32" s="6"/>
      <c r="U32" s="6"/>
      <c r="V32" s="6"/>
      <c r="W32" s="6"/>
      <c r="X32" s="6"/>
    </row>
    <row r="33" spans="1:24" ht="24.95" customHeight="1" x14ac:dyDescent="0.15">
      <c r="A33" s="6"/>
      <c r="B33" s="51" t="s">
        <v>318</v>
      </c>
      <c r="C33" s="312"/>
      <c r="D33" s="53" t="s">
        <v>24</v>
      </c>
      <c r="E33" s="58"/>
      <c r="F33" s="6"/>
      <c r="G33" s="6"/>
      <c r="H33" s="6"/>
      <c r="I33" s="6"/>
      <c r="J33" s="6"/>
      <c r="K33" s="6"/>
      <c r="L33" s="6"/>
      <c r="M33" s="6"/>
      <c r="N33" s="6"/>
      <c r="O33" s="6"/>
      <c r="P33" s="6"/>
      <c r="Q33" s="6"/>
      <c r="R33" s="6"/>
      <c r="S33" s="6"/>
      <c r="T33" s="6"/>
      <c r="U33" s="6"/>
      <c r="V33" s="6"/>
      <c r="W33" s="6"/>
      <c r="X33" s="6"/>
    </row>
    <row r="34" spans="1:24" ht="24.95" customHeight="1" x14ac:dyDescent="0.15">
      <c r="A34" s="6"/>
      <c r="B34" s="51" t="s">
        <v>335</v>
      </c>
      <c r="C34" s="299" t="str" cm="1">
        <f t="array" ref="C34">_xlfn.IFS(C29="円形",PI()*(C30/1000)*(C30/1000)/4,C29="角型",(C31/1000)*(C32/1000),TRUE,"")</f>
        <v/>
      </c>
      <c r="D34" s="70" t="s">
        <v>317</v>
      </c>
      <c r="E34" s="54"/>
      <c r="F34" s="6"/>
      <c r="G34" s="6"/>
      <c r="H34" s="6"/>
      <c r="I34" s="6"/>
      <c r="J34" s="6"/>
      <c r="K34" s="6"/>
      <c r="L34" s="6"/>
      <c r="M34" s="6"/>
      <c r="N34" s="6"/>
      <c r="O34" s="6"/>
      <c r="P34" s="6"/>
      <c r="Q34" s="6"/>
      <c r="R34" s="6"/>
      <c r="S34" s="6"/>
      <c r="T34" s="6"/>
      <c r="U34" s="6"/>
      <c r="V34" s="6"/>
      <c r="W34" s="6"/>
      <c r="X34" s="6"/>
    </row>
    <row r="35" spans="1:24" ht="24.95" customHeight="1" x14ac:dyDescent="0.15">
      <c r="A35" s="6"/>
      <c r="B35" s="51" t="s">
        <v>30</v>
      </c>
      <c r="C35" s="299" t="str" cm="1">
        <f t="array" ref="C35">_xlfn.IFS(C29="円形",C13+C33-(C30/2/1000),C29="角型",C13+C33-(C31/2/1000),TRUE,"")</f>
        <v/>
      </c>
      <c r="D35" s="53" t="s">
        <v>24</v>
      </c>
      <c r="E35" s="54"/>
      <c r="F35" s="6"/>
      <c r="G35" s="6"/>
      <c r="H35" s="6"/>
      <c r="I35" s="6"/>
      <c r="J35" s="6"/>
      <c r="K35" s="6"/>
      <c r="L35" s="6"/>
      <c r="M35" s="6"/>
      <c r="N35" s="6"/>
      <c r="O35" s="6"/>
      <c r="P35" s="6"/>
      <c r="Q35" s="6"/>
      <c r="R35" s="6"/>
      <c r="S35" s="6"/>
      <c r="T35" s="6"/>
      <c r="U35" s="6"/>
      <c r="V35" s="6"/>
      <c r="W35" s="6"/>
      <c r="X35" s="6"/>
    </row>
    <row r="36" spans="1:24" ht="7.5" customHeight="1" x14ac:dyDescent="0.15">
      <c r="A36" s="6"/>
      <c r="B36" s="20"/>
      <c r="C36" s="20"/>
      <c r="D36" s="20"/>
      <c r="E36" s="20"/>
      <c r="F36" s="20"/>
      <c r="G36" s="6"/>
      <c r="H36" s="6"/>
      <c r="I36" s="6"/>
      <c r="J36" s="6"/>
      <c r="K36" s="6"/>
      <c r="L36" s="6"/>
      <c r="M36" s="6"/>
      <c r="N36" s="6"/>
      <c r="O36" s="6"/>
      <c r="P36" s="6"/>
      <c r="Q36" s="6"/>
      <c r="R36" s="6"/>
      <c r="S36" s="6"/>
      <c r="T36" s="6"/>
      <c r="U36" s="6"/>
      <c r="V36" s="6"/>
      <c r="W36" s="6"/>
      <c r="X36" s="6"/>
    </row>
    <row r="37" spans="1:24" ht="24.95" customHeight="1" x14ac:dyDescent="0.15">
      <c r="A37" s="6"/>
      <c r="B37" s="56" t="s">
        <v>31</v>
      </c>
      <c r="C37" s="20" t="s">
        <v>320</v>
      </c>
      <c r="D37" s="20"/>
      <c r="E37" s="20"/>
      <c r="F37" s="20"/>
      <c r="G37" s="6"/>
      <c r="H37" s="6"/>
      <c r="I37" s="6"/>
      <c r="J37" s="6"/>
      <c r="K37" s="6"/>
      <c r="L37" s="6"/>
      <c r="M37" s="6"/>
      <c r="N37" s="6"/>
      <c r="O37" s="6"/>
      <c r="P37" s="6"/>
      <c r="Q37" s="6"/>
      <c r="R37" s="6"/>
      <c r="S37" s="6"/>
      <c r="T37" s="6"/>
      <c r="U37" s="6"/>
      <c r="V37" s="6"/>
      <c r="W37" s="6"/>
      <c r="X37" s="6"/>
    </row>
    <row r="38" spans="1:24" ht="24.95" customHeight="1" x14ac:dyDescent="0.15">
      <c r="A38" s="6"/>
      <c r="B38" s="56" t="s">
        <v>29</v>
      </c>
      <c r="C38" s="20" t="str" cm="1">
        <f t="array" ref="C38">_xlfn.IFS(C29="円形",C21&amp;"×"&amp;C34&amp;"(2×"&amp;C22&amp;"×("&amp;C13&amp;"-（"&amp;(C30/1000)&amp;"/2）））＾1/2）",C29="角型",C21&amp;"×"&amp;C34&amp;"(2×"&amp;C22&amp;"×("&amp;C13&amp;"-（"&amp;(C31/1000)&amp;"/2）））＾1/2）",TRUE,"")</f>
        <v/>
      </c>
      <c r="D38" s="6"/>
      <c r="E38" s="20"/>
      <c r="F38" s="20"/>
      <c r="G38" s="6"/>
      <c r="H38" s="6"/>
      <c r="I38" s="6"/>
      <c r="J38" s="6"/>
      <c r="K38" s="6"/>
      <c r="L38" s="6"/>
      <c r="M38" s="6"/>
      <c r="N38" s="6"/>
      <c r="O38" s="6"/>
      <c r="P38" s="6"/>
      <c r="Q38" s="6"/>
      <c r="R38" s="6"/>
      <c r="S38" s="6"/>
      <c r="T38" s="6"/>
      <c r="U38" s="6"/>
      <c r="V38" s="6"/>
      <c r="W38" s="6"/>
      <c r="X38" s="6"/>
    </row>
    <row r="39" spans="1:24" ht="24.95" customHeight="1" x14ac:dyDescent="0.15">
      <c r="A39" s="6"/>
      <c r="B39" s="56" t="s">
        <v>29</v>
      </c>
      <c r="C39" s="21" t="str" cm="1">
        <f t="array" ref="C39">_xlfn.IFS(C29="円形",C21*C34*(2*C22*(C13-((C30/1000)/2)))^0.5,C29="角型",C21*C34*(2*C22*(C13-((C31/1000)/2)))^0.5,TRUE,"")</f>
        <v/>
      </c>
      <c r="D39" s="20" t="s">
        <v>23</v>
      </c>
      <c r="E39" s="301"/>
      <c r="F39" s="20"/>
      <c r="G39" s="6"/>
      <c r="H39" s="6"/>
      <c r="I39" s="6"/>
      <c r="J39" s="6"/>
      <c r="K39" s="6"/>
      <c r="L39" s="6"/>
      <c r="M39" s="6"/>
      <c r="N39" s="6"/>
      <c r="O39" s="6"/>
      <c r="P39" s="6"/>
      <c r="Q39" s="6"/>
      <c r="R39" s="6"/>
      <c r="S39" s="6"/>
      <c r="T39" s="6"/>
      <c r="U39" s="6"/>
      <c r="V39" s="6"/>
      <c r="W39" s="6"/>
      <c r="X39" s="6"/>
    </row>
    <row r="40" spans="1:24" ht="24.95" customHeight="1" thickBot="1" x14ac:dyDescent="0.2">
      <c r="A40" s="6"/>
      <c r="B40" s="6"/>
      <c r="C40" s="458" t="s">
        <v>342</v>
      </c>
      <c r="D40" s="458"/>
      <c r="E40" s="60" t="s">
        <v>0</v>
      </c>
      <c r="F40" s="309" t="str">
        <f>C39</f>
        <v/>
      </c>
      <c r="G40" s="57" t="s">
        <v>343</v>
      </c>
      <c r="H40" s="6"/>
      <c r="I40" s="6"/>
      <c r="J40" s="6"/>
      <c r="K40" s="6"/>
      <c r="L40" s="6"/>
      <c r="M40" s="6"/>
      <c r="N40" s="6"/>
      <c r="O40" s="6"/>
      <c r="P40" s="6"/>
      <c r="Q40" s="6"/>
      <c r="R40" s="6"/>
      <c r="S40" s="6"/>
      <c r="T40" s="6"/>
      <c r="U40" s="6"/>
      <c r="V40" s="6"/>
      <c r="W40" s="6"/>
      <c r="X40" s="6"/>
    </row>
    <row r="41" spans="1:24" ht="21.75" customHeight="1" thickTop="1" x14ac:dyDescent="0.15">
      <c r="A41" s="6"/>
      <c r="B41" s="6"/>
      <c r="C41" s="56"/>
      <c r="D41" s="56"/>
      <c r="E41" s="255"/>
      <c r="F41" s="308" t="str">
        <f>IF(E40&gt;C9,"※許容放流量を超過（ポンプの使用を検討）","※OK（許容放流量以下）")</f>
        <v>※許容放流量を超過（ポンプの使用を検討）</v>
      </c>
      <c r="G41" s="6"/>
      <c r="H41" s="6"/>
      <c r="I41" s="6"/>
      <c r="J41" s="6"/>
      <c r="K41" s="6"/>
      <c r="L41" s="6"/>
      <c r="M41" s="6"/>
      <c r="N41" s="6"/>
      <c r="O41" s="6"/>
      <c r="P41" s="6"/>
      <c r="Q41" s="6"/>
      <c r="R41" s="6"/>
      <c r="S41" s="6"/>
      <c r="T41" s="6"/>
      <c r="U41" s="6"/>
      <c r="V41" s="6"/>
      <c r="W41" s="6"/>
      <c r="X41" s="6"/>
    </row>
    <row r="42" spans="1:24" ht="24.95" customHeight="1" x14ac:dyDescent="0.15">
      <c r="A42" s="6"/>
      <c r="B42" s="254" t="s">
        <v>305</v>
      </c>
      <c r="C42" s="56"/>
      <c r="D42" s="56"/>
      <c r="E42" s="62"/>
      <c r="F42" s="58"/>
      <c r="G42" s="6"/>
      <c r="H42" s="6"/>
      <c r="I42" s="6"/>
      <c r="J42" s="6"/>
      <c r="K42" s="6"/>
      <c r="L42" s="6"/>
      <c r="M42" s="6"/>
      <c r="N42" s="6"/>
      <c r="O42" s="6"/>
      <c r="P42" s="6"/>
      <c r="Q42" s="6"/>
      <c r="R42" s="6"/>
      <c r="S42" s="6"/>
      <c r="T42" s="6"/>
      <c r="U42" s="6"/>
      <c r="V42" s="6"/>
      <c r="W42" s="6"/>
      <c r="X42" s="6"/>
    </row>
    <row r="43" spans="1:24" ht="24.95" customHeight="1" x14ac:dyDescent="0.15">
      <c r="A43" s="6"/>
      <c r="B43" s="51" t="s">
        <v>20</v>
      </c>
      <c r="C43" s="245"/>
      <c r="D43" s="53" t="s">
        <v>22</v>
      </c>
      <c r="E43" s="310" t="s">
        <v>319</v>
      </c>
      <c r="F43" s="58"/>
      <c r="G43" s="6"/>
      <c r="H43" s="6"/>
      <c r="I43" s="6"/>
      <c r="J43" s="6"/>
      <c r="K43" s="6"/>
      <c r="L43" s="6"/>
      <c r="M43" s="6"/>
      <c r="N43" s="6"/>
      <c r="O43" s="6"/>
      <c r="P43" s="6"/>
      <c r="Q43" s="6"/>
      <c r="R43" s="6"/>
      <c r="S43" s="6"/>
      <c r="T43" s="6"/>
      <c r="U43" s="6"/>
      <c r="V43" s="6"/>
      <c r="W43" s="6"/>
      <c r="X43" s="6"/>
    </row>
    <row r="44" spans="1:24" ht="20.25" customHeight="1" x14ac:dyDescent="0.15">
      <c r="A44" s="6"/>
      <c r="B44" s="20"/>
      <c r="C44" s="20"/>
      <c r="D44" s="20"/>
      <c r="E44" s="20"/>
      <c r="F44" s="20"/>
      <c r="G44" s="6"/>
      <c r="H44" s="6"/>
      <c r="I44" s="6"/>
    </row>
    <row r="45" spans="1:24" ht="24.95" customHeight="1" x14ac:dyDescent="0.15">
      <c r="A45" s="6"/>
      <c r="B45" s="254" t="s">
        <v>344</v>
      </c>
      <c r="C45" s="56"/>
      <c r="D45" s="56"/>
      <c r="E45" s="62"/>
      <c r="F45" s="58"/>
      <c r="G45" s="6"/>
      <c r="H45" s="6"/>
      <c r="I45" s="6"/>
      <c r="J45" s="6"/>
      <c r="K45" s="6"/>
      <c r="L45" s="6"/>
      <c r="M45" s="6"/>
      <c r="N45" s="6"/>
      <c r="O45" s="6"/>
      <c r="P45" s="6"/>
      <c r="Q45" s="6"/>
      <c r="R45" s="6"/>
      <c r="S45" s="6"/>
      <c r="T45" s="6"/>
      <c r="U45" s="6"/>
      <c r="V45" s="6"/>
      <c r="W45" s="6"/>
      <c r="X45" s="6"/>
    </row>
    <row r="46" spans="1:24" ht="24.95" customHeight="1" x14ac:dyDescent="0.15">
      <c r="A46" s="6"/>
      <c r="B46" s="51" t="s">
        <v>347</v>
      </c>
      <c r="C46" s="456"/>
      <c r="D46" s="456"/>
      <c r="E46" s="69"/>
      <c r="F46" s="58"/>
      <c r="G46" s="6"/>
      <c r="H46" s="6"/>
      <c r="I46" s="6"/>
      <c r="J46" s="6"/>
      <c r="K46" s="6" t="s">
        <v>345</v>
      </c>
      <c r="L46" s="6"/>
      <c r="M46" s="6"/>
      <c r="N46" s="6"/>
      <c r="O46" s="6"/>
      <c r="P46" s="6"/>
      <c r="Q46" s="6"/>
      <c r="R46" s="6"/>
      <c r="S46" s="6"/>
      <c r="T46" s="6"/>
      <c r="U46" s="6"/>
      <c r="V46" s="6"/>
      <c r="W46" s="6"/>
      <c r="X46" s="6"/>
    </row>
    <row r="47" spans="1:24" ht="15" customHeight="1" x14ac:dyDescent="0.15">
      <c r="A47" s="6"/>
      <c r="B47" s="20"/>
      <c r="C47" s="20"/>
      <c r="D47" s="20"/>
      <c r="E47" s="20"/>
      <c r="F47" s="20"/>
      <c r="G47" s="6"/>
      <c r="H47" s="6"/>
      <c r="K47" t="s">
        <v>346</v>
      </c>
    </row>
    <row r="48" spans="1:24" ht="15" customHeight="1" x14ac:dyDescent="0.15">
      <c r="A48" s="6"/>
      <c r="B48" s="20"/>
      <c r="C48" s="20"/>
      <c r="D48" s="20"/>
      <c r="E48" s="20"/>
      <c r="F48" s="20"/>
      <c r="G48" s="6"/>
      <c r="H48" s="6"/>
    </row>
    <row r="49" spans="1:8" ht="15" customHeight="1" x14ac:dyDescent="0.15">
      <c r="A49" s="6"/>
      <c r="B49" s="20"/>
      <c r="C49" s="20"/>
      <c r="D49" s="20"/>
      <c r="E49" s="20"/>
      <c r="F49" s="20"/>
      <c r="G49" s="6"/>
      <c r="H49" s="6"/>
    </row>
    <row r="50" spans="1:8" ht="15" customHeight="1" x14ac:dyDescent="0.15">
      <c r="B50" s="1"/>
      <c r="C50" s="1"/>
      <c r="D50" s="1"/>
      <c r="E50" s="1"/>
      <c r="F50" s="1"/>
    </row>
    <row r="51" spans="1:8" ht="15" customHeight="1" x14ac:dyDescent="0.15">
      <c r="B51" s="1"/>
      <c r="C51" s="1"/>
      <c r="D51" s="1"/>
      <c r="E51" s="1"/>
      <c r="F51" s="1"/>
    </row>
    <row r="52" spans="1:8" ht="15" customHeight="1" x14ac:dyDescent="0.15">
      <c r="B52" s="1"/>
      <c r="C52" s="1"/>
      <c r="D52" s="1"/>
      <c r="E52" s="1"/>
      <c r="F52" s="1"/>
    </row>
  </sheetData>
  <sheetProtection algorithmName="SHA-512" hashValue="AI8jTNzmgNJ1vwzhf6kJN4lRBeHId59YmsR5xbFxCTO5/bDd9kxuSLQhKioyxw9rnSQVUGlf4DrZ9Z8DczBXkw==" saltValue="xfyea7HX2nnRfXnBMT0xjQ==" spinCount="100000" sheet="1" selectLockedCells="1"/>
  <mergeCells count="6">
    <mergeCell ref="C46:D46"/>
    <mergeCell ref="C8:D8"/>
    <mergeCell ref="C10:D10"/>
    <mergeCell ref="C16:D16"/>
    <mergeCell ref="C26:D26"/>
    <mergeCell ref="C40:D40"/>
  </mergeCells>
  <phoneticPr fontId="13"/>
  <conditionalFormatting sqref="E4:E5">
    <cfRule type="containsText" dxfId="4" priority="3" stopIfTrue="1" operator="containsText" text="O.K.">
      <formula>NOT(ISERROR(SEARCH("O.K.",E4)))</formula>
    </cfRule>
    <cfRule type="containsText" dxfId="3" priority="4" stopIfTrue="1" operator="containsText" text="N.G.">
      <formula>NOT(ISERROR(SEARCH("N.G.",E4)))</formula>
    </cfRule>
  </conditionalFormatting>
  <conditionalFormatting sqref="C30">
    <cfRule type="expression" dxfId="2" priority="2">
      <formula>$C$29="角型"</formula>
    </cfRule>
  </conditionalFormatting>
  <conditionalFormatting sqref="C31:C32">
    <cfRule type="expression" dxfId="1" priority="1">
      <formula>$C$29="円形"</formula>
    </cfRule>
  </conditionalFormatting>
  <dataValidations count="3">
    <dataValidation type="decimal" operator="lessThanOrEqual" allowBlank="1" showInputMessage="1" showErrorMessage="1" error="ポンプ能力上限値以上です。再入力してください。" prompt="ポンプ能力上限値以下に注意" sqref="C43" xr:uid="{92C9BD10-CC7B-4B96-A508-0C39DA5535CA}">
      <formula1>E39</formula1>
    </dataValidation>
    <dataValidation type="list" allowBlank="1" showInputMessage="1" showErrorMessage="1" sqref="C29 C19" xr:uid="{D7BA3BA0-6CDC-4BDE-B2BE-D932D39E8D8C}">
      <formula1>$K$29:$K$30</formula1>
    </dataValidation>
    <dataValidation type="list" allowBlank="1" showInputMessage="1" showErrorMessage="1" sqref="C46:D46" xr:uid="{7BB1B875-BF9B-4F98-9E08-ADE0754621E2}">
      <formula1>$K$46:$K$47</formula1>
    </dataValidation>
  </dataValidations>
  <pageMargins left="0.70866141732283472" right="0.70866141732283472" top="0.74803149606299213" bottom="0.74803149606299213" header="0.31496062992125984" footer="0.31496062992125984"/>
  <pageSetup paperSize="9" scale="79" fitToHeight="0" orientation="portrait" r:id="rId1"/>
  <colBreaks count="1" manualBreakCount="1">
    <brk id="9" max="43"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96F52-EBB2-4DB4-9EDE-064AAEA4E84E}">
  <sheetPr codeName="Sheet9">
    <tabColor rgb="FFFFFF00"/>
  </sheetPr>
  <dimension ref="A1:O31"/>
  <sheetViews>
    <sheetView view="pageBreakPreview" zoomScaleNormal="160" zoomScaleSheetLayoutView="100" workbookViewId="0">
      <selection activeCell="C12" sqref="C12"/>
    </sheetView>
  </sheetViews>
  <sheetFormatPr defaultRowHeight="13.5" x14ac:dyDescent="0.15"/>
  <cols>
    <col min="1" max="1" width="1.625" customWidth="1"/>
    <col min="2" max="2" width="10.375" customWidth="1"/>
    <col min="3" max="3" width="12.125" customWidth="1"/>
    <col min="4" max="4" width="9.125" customWidth="1"/>
    <col min="5" max="5" width="15.5" customWidth="1"/>
    <col min="6" max="6" width="9" customWidth="1"/>
    <col min="7" max="7" width="12.375" customWidth="1"/>
    <col min="8" max="8" width="3.625" customWidth="1"/>
    <col min="10" max="14" width="9" hidden="1" customWidth="1"/>
    <col min="15" max="15" width="9" customWidth="1"/>
    <col min="255" max="255" width="1.625" customWidth="1"/>
    <col min="256" max="257" width="15.125" customWidth="1"/>
    <col min="258" max="258" width="9.125" customWidth="1"/>
    <col min="259" max="259" width="15.5" customWidth="1"/>
    <col min="260" max="260" width="11.5" customWidth="1"/>
    <col min="261" max="261" width="15.125" customWidth="1"/>
    <col min="262" max="262" width="1.625" customWidth="1"/>
    <col min="511" max="511" width="1.625" customWidth="1"/>
    <col min="512" max="513" width="15.125" customWidth="1"/>
    <col min="514" max="514" width="9.125" customWidth="1"/>
    <col min="515" max="515" width="15.5" customWidth="1"/>
    <col min="516" max="516" width="11.5" customWidth="1"/>
    <col min="517" max="517" width="15.125" customWidth="1"/>
    <col min="518" max="518" width="1.625" customWidth="1"/>
    <col min="767" max="767" width="1.625" customWidth="1"/>
    <col min="768" max="769" width="15.125" customWidth="1"/>
    <col min="770" max="770" width="9.125" customWidth="1"/>
    <col min="771" max="771" width="15.5" customWidth="1"/>
    <col min="772" max="772" width="11.5" customWidth="1"/>
    <col min="773" max="773" width="15.125" customWidth="1"/>
    <col min="774" max="774" width="1.625" customWidth="1"/>
    <col min="1023" max="1023" width="1.625" customWidth="1"/>
    <col min="1024" max="1025" width="15.125" customWidth="1"/>
    <col min="1026" max="1026" width="9.125" customWidth="1"/>
    <col min="1027" max="1027" width="15.5" customWidth="1"/>
    <col min="1028" max="1028" width="11.5" customWidth="1"/>
    <col min="1029" max="1029" width="15.125" customWidth="1"/>
    <col min="1030" max="1030" width="1.625" customWidth="1"/>
    <col min="1279" max="1279" width="1.625" customWidth="1"/>
    <col min="1280" max="1281" width="15.125" customWidth="1"/>
    <col min="1282" max="1282" width="9.125" customWidth="1"/>
    <col min="1283" max="1283" width="15.5" customWidth="1"/>
    <col min="1284" max="1284" width="11.5" customWidth="1"/>
    <col min="1285" max="1285" width="15.125" customWidth="1"/>
    <col min="1286" max="1286" width="1.625" customWidth="1"/>
    <col min="1535" max="1535" width="1.625" customWidth="1"/>
    <col min="1536" max="1537" width="15.125" customWidth="1"/>
    <col min="1538" max="1538" width="9.125" customWidth="1"/>
    <col min="1539" max="1539" width="15.5" customWidth="1"/>
    <col min="1540" max="1540" width="11.5" customWidth="1"/>
    <col min="1541" max="1541" width="15.125" customWidth="1"/>
    <col min="1542" max="1542" width="1.625" customWidth="1"/>
    <col min="1791" max="1791" width="1.625" customWidth="1"/>
    <col min="1792" max="1793" width="15.125" customWidth="1"/>
    <col min="1794" max="1794" width="9.125" customWidth="1"/>
    <col min="1795" max="1795" width="15.5" customWidth="1"/>
    <col min="1796" max="1796" width="11.5" customWidth="1"/>
    <col min="1797" max="1797" width="15.125" customWidth="1"/>
    <col min="1798" max="1798" width="1.625" customWidth="1"/>
    <col min="2047" max="2047" width="1.625" customWidth="1"/>
    <col min="2048" max="2049" width="15.125" customWidth="1"/>
    <col min="2050" max="2050" width="9.125" customWidth="1"/>
    <col min="2051" max="2051" width="15.5" customWidth="1"/>
    <col min="2052" max="2052" width="11.5" customWidth="1"/>
    <col min="2053" max="2053" width="15.125" customWidth="1"/>
    <col min="2054" max="2054" width="1.625" customWidth="1"/>
    <col min="2303" max="2303" width="1.625" customWidth="1"/>
    <col min="2304" max="2305" width="15.125" customWidth="1"/>
    <col min="2306" max="2306" width="9.125" customWidth="1"/>
    <col min="2307" max="2307" width="15.5" customWidth="1"/>
    <col min="2308" max="2308" width="11.5" customWidth="1"/>
    <col min="2309" max="2309" width="15.125" customWidth="1"/>
    <col min="2310" max="2310" width="1.625" customWidth="1"/>
    <col min="2559" max="2559" width="1.625" customWidth="1"/>
    <col min="2560" max="2561" width="15.125" customWidth="1"/>
    <col min="2562" max="2562" width="9.125" customWidth="1"/>
    <col min="2563" max="2563" width="15.5" customWidth="1"/>
    <col min="2564" max="2564" width="11.5" customWidth="1"/>
    <col min="2565" max="2565" width="15.125" customWidth="1"/>
    <col min="2566" max="2566" width="1.625" customWidth="1"/>
    <col min="2815" max="2815" width="1.625" customWidth="1"/>
    <col min="2816" max="2817" width="15.125" customWidth="1"/>
    <col min="2818" max="2818" width="9.125" customWidth="1"/>
    <col min="2819" max="2819" width="15.5" customWidth="1"/>
    <col min="2820" max="2820" width="11.5" customWidth="1"/>
    <col min="2821" max="2821" width="15.125" customWidth="1"/>
    <col min="2822" max="2822" width="1.625" customWidth="1"/>
    <col min="3071" max="3071" width="1.625" customWidth="1"/>
    <col min="3072" max="3073" width="15.125" customWidth="1"/>
    <col min="3074" max="3074" width="9.125" customWidth="1"/>
    <col min="3075" max="3075" width="15.5" customWidth="1"/>
    <col min="3076" max="3076" width="11.5" customWidth="1"/>
    <col min="3077" max="3077" width="15.125" customWidth="1"/>
    <col min="3078" max="3078" width="1.625" customWidth="1"/>
    <col min="3327" max="3327" width="1.625" customWidth="1"/>
    <col min="3328" max="3329" width="15.125" customWidth="1"/>
    <col min="3330" max="3330" width="9.125" customWidth="1"/>
    <col min="3331" max="3331" width="15.5" customWidth="1"/>
    <col min="3332" max="3332" width="11.5" customWidth="1"/>
    <col min="3333" max="3333" width="15.125" customWidth="1"/>
    <col min="3334" max="3334" width="1.625" customWidth="1"/>
    <col min="3583" max="3583" width="1.625" customWidth="1"/>
    <col min="3584" max="3585" width="15.125" customWidth="1"/>
    <col min="3586" max="3586" width="9.125" customWidth="1"/>
    <col min="3587" max="3587" width="15.5" customWidth="1"/>
    <col min="3588" max="3588" width="11.5" customWidth="1"/>
    <col min="3589" max="3589" width="15.125" customWidth="1"/>
    <col min="3590" max="3590" width="1.625" customWidth="1"/>
    <col min="3839" max="3839" width="1.625" customWidth="1"/>
    <col min="3840" max="3841" width="15.125" customWidth="1"/>
    <col min="3842" max="3842" width="9.125" customWidth="1"/>
    <col min="3843" max="3843" width="15.5" customWidth="1"/>
    <col min="3844" max="3844" width="11.5" customWidth="1"/>
    <col min="3845" max="3845" width="15.125" customWidth="1"/>
    <col min="3846" max="3846" width="1.625" customWidth="1"/>
    <col min="4095" max="4095" width="1.625" customWidth="1"/>
    <col min="4096" max="4097" width="15.125" customWidth="1"/>
    <col min="4098" max="4098" width="9.125" customWidth="1"/>
    <col min="4099" max="4099" width="15.5" customWidth="1"/>
    <col min="4100" max="4100" width="11.5" customWidth="1"/>
    <col min="4101" max="4101" width="15.125" customWidth="1"/>
    <col min="4102" max="4102" width="1.625" customWidth="1"/>
    <col min="4351" max="4351" width="1.625" customWidth="1"/>
    <col min="4352" max="4353" width="15.125" customWidth="1"/>
    <col min="4354" max="4354" width="9.125" customWidth="1"/>
    <col min="4355" max="4355" width="15.5" customWidth="1"/>
    <col min="4356" max="4356" width="11.5" customWidth="1"/>
    <col min="4357" max="4357" width="15.125" customWidth="1"/>
    <col min="4358" max="4358" width="1.625" customWidth="1"/>
    <col min="4607" max="4607" width="1.625" customWidth="1"/>
    <col min="4608" max="4609" width="15.125" customWidth="1"/>
    <col min="4610" max="4610" width="9.125" customWidth="1"/>
    <col min="4611" max="4611" width="15.5" customWidth="1"/>
    <col min="4612" max="4612" width="11.5" customWidth="1"/>
    <col min="4613" max="4613" width="15.125" customWidth="1"/>
    <col min="4614" max="4614" width="1.625" customWidth="1"/>
    <col min="4863" max="4863" width="1.625" customWidth="1"/>
    <col min="4864" max="4865" width="15.125" customWidth="1"/>
    <col min="4866" max="4866" width="9.125" customWidth="1"/>
    <col min="4867" max="4867" width="15.5" customWidth="1"/>
    <col min="4868" max="4868" width="11.5" customWidth="1"/>
    <col min="4869" max="4869" width="15.125" customWidth="1"/>
    <col min="4870" max="4870" width="1.625" customWidth="1"/>
    <col min="5119" max="5119" width="1.625" customWidth="1"/>
    <col min="5120" max="5121" width="15.125" customWidth="1"/>
    <col min="5122" max="5122" width="9.125" customWidth="1"/>
    <col min="5123" max="5123" width="15.5" customWidth="1"/>
    <col min="5124" max="5124" width="11.5" customWidth="1"/>
    <col min="5125" max="5125" width="15.125" customWidth="1"/>
    <col min="5126" max="5126" width="1.625" customWidth="1"/>
    <col min="5375" max="5375" width="1.625" customWidth="1"/>
    <col min="5376" max="5377" width="15.125" customWidth="1"/>
    <col min="5378" max="5378" width="9.125" customWidth="1"/>
    <col min="5379" max="5379" width="15.5" customWidth="1"/>
    <col min="5380" max="5380" width="11.5" customWidth="1"/>
    <col min="5381" max="5381" width="15.125" customWidth="1"/>
    <col min="5382" max="5382" width="1.625" customWidth="1"/>
    <col min="5631" max="5631" width="1.625" customWidth="1"/>
    <col min="5632" max="5633" width="15.125" customWidth="1"/>
    <col min="5634" max="5634" width="9.125" customWidth="1"/>
    <col min="5635" max="5635" width="15.5" customWidth="1"/>
    <col min="5636" max="5636" width="11.5" customWidth="1"/>
    <col min="5637" max="5637" width="15.125" customWidth="1"/>
    <col min="5638" max="5638" width="1.625" customWidth="1"/>
    <col min="5887" max="5887" width="1.625" customWidth="1"/>
    <col min="5888" max="5889" width="15.125" customWidth="1"/>
    <col min="5890" max="5890" width="9.125" customWidth="1"/>
    <col min="5891" max="5891" width="15.5" customWidth="1"/>
    <col min="5892" max="5892" width="11.5" customWidth="1"/>
    <col min="5893" max="5893" width="15.125" customWidth="1"/>
    <col min="5894" max="5894" width="1.625" customWidth="1"/>
    <col min="6143" max="6143" width="1.625" customWidth="1"/>
    <col min="6144" max="6145" width="15.125" customWidth="1"/>
    <col min="6146" max="6146" width="9.125" customWidth="1"/>
    <col min="6147" max="6147" width="15.5" customWidth="1"/>
    <col min="6148" max="6148" width="11.5" customWidth="1"/>
    <col min="6149" max="6149" width="15.125" customWidth="1"/>
    <col min="6150" max="6150" width="1.625" customWidth="1"/>
    <col min="6399" max="6399" width="1.625" customWidth="1"/>
    <col min="6400" max="6401" width="15.125" customWidth="1"/>
    <col min="6402" max="6402" width="9.125" customWidth="1"/>
    <col min="6403" max="6403" width="15.5" customWidth="1"/>
    <col min="6404" max="6404" width="11.5" customWidth="1"/>
    <col min="6405" max="6405" width="15.125" customWidth="1"/>
    <col min="6406" max="6406" width="1.625" customWidth="1"/>
    <col min="6655" max="6655" width="1.625" customWidth="1"/>
    <col min="6656" max="6657" width="15.125" customWidth="1"/>
    <col min="6658" max="6658" width="9.125" customWidth="1"/>
    <col min="6659" max="6659" width="15.5" customWidth="1"/>
    <col min="6660" max="6660" width="11.5" customWidth="1"/>
    <col min="6661" max="6661" width="15.125" customWidth="1"/>
    <col min="6662" max="6662" width="1.625" customWidth="1"/>
    <col min="6911" max="6911" width="1.625" customWidth="1"/>
    <col min="6912" max="6913" width="15.125" customWidth="1"/>
    <col min="6914" max="6914" width="9.125" customWidth="1"/>
    <col min="6915" max="6915" width="15.5" customWidth="1"/>
    <col min="6916" max="6916" width="11.5" customWidth="1"/>
    <col min="6917" max="6917" width="15.125" customWidth="1"/>
    <col min="6918" max="6918" width="1.625" customWidth="1"/>
    <col min="7167" max="7167" width="1.625" customWidth="1"/>
    <col min="7168" max="7169" width="15.125" customWidth="1"/>
    <col min="7170" max="7170" width="9.125" customWidth="1"/>
    <col min="7171" max="7171" width="15.5" customWidth="1"/>
    <col min="7172" max="7172" width="11.5" customWidth="1"/>
    <col min="7173" max="7173" width="15.125" customWidth="1"/>
    <col min="7174" max="7174" width="1.625" customWidth="1"/>
    <col min="7423" max="7423" width="1.625" customWidth="1"/>
    <col min="7424" max="7425" width="15.125" customWidth="1"/>
    <col min="7426" max="7426" width="9.125" customWidth="1"/>
    <col min="7427" max="7427" width="15.5" customWidth="1"/>
    <col min="7428" max="7428" width="11.5" customWidth="1"/>
    <col min="7429" max="7429" width="15.125" customWidth="1"/>
    <col min="7430" max="7430" width="1.625" customWidth="1"/>
    <col min="7679" max="7679" width="1.625" customWidth="1"/>
    <col min="7680" max="7681" width="15.125" customWidth="1"/>
    <col min="7682" max="7682" width="9.125" customWidth="1"/>
    <col min="7683" max="7683" width="15.5" customWidth="1"/>
    <col min="7684" max="7684" width="11.5" customWidth="1"/>
    <col min="7685" max="7685" width="15.125" customWidth="1"/>
    <col min="7686" max="7686" width="1.625" customWidth="1"/>
    <col min="7935" max="7935" width="1.625" customWidth="1"/>
    <col min="7936" max="7937" width="15.125" customWidth="1"/>
    <col min="7938" max="7938" width="9.125" customWidth="1"/>
    <col min="7939" max="7939" width="15.5" customWidth="1"/>
    <col min="7940" max="7940" width="11.5" customWidth="1"/>
    <col min="7941" max="7941" width="15.125" customWidth="1"/>
    <col min="7942" max="7942" width="1.625" customWidth="1"/>
    <col min="8191" max="8191" width="1.625" customWidth="1"/>
    <col min="8192" max="8193" width="15.125" customWidth="1"/>
    <col min="8194" max="8194" width="9.125" customWidth="1"/>
    <col min="8195" max="8195" width="15.5" customWidth="1"/>
    <col min="8196" max="8196" width="11.5" customWidth="1"/>
    <col min="8197" max="8197" width="15.125" customWidth="1"/>
    <col min="8198" max="8198" width="1.625" customWidth="1"/>
    <col min="8447" max="8447" width="1.625" customWidth="1"/>
    <col min="8448" max="8449" width="15.125" customWidth="1"/>
    <col min="8450" max="8450" width="9.125" customWidth="1"/>
    <col min="8451" max="8451" width="15.5" customWidth="1"/>
    <col min="8452" max="8452" width="11.5" customWidth="1"/>
    <col min="8453" max="8453" width="15.125" customWidth="1"/>
    <col min="8454" max="8454" width="1.625" customWidth="1"/>
    <col min="8703" max="8703" width="1.625" customWidth="1"/>
    <col min="8704" max="8705" width="15.125" customWidth="1"/>
    <col min="8706" max="8706" width="9.125" customWidth="1"/>
    <col min="8707" max="8707" width="15.5" customWidth="1"/>
    <col min="8708" max="8708" width="11.5" customWidth="1"/>
    <col min="8709" max="8709" width="15.125" customWidth="1"/>
    <col min="8710" max="8710" width="1.625" customWidth="1"/>
    <col min="8959" max="8959" width="1.625" customWidth="1"/>
    <col min="8960" max="8961" width="15.125" customWidth="1"/>
    <col min="8962" max="8962" width="9.125" customWidth="1"/>
    <col min="8963" max="8963" width="15.5" customWidth="1"/>
    <col min="8964" max="8964" width="11.5" customWidth="1"/>
    <col min="8965" max="8965" width="15.125" customWidth="1"/>
    <col min="8966" max="8966" width="1.625" customWidth="1"/>
    <col min="9215" max="9215" width="1.625" customWidth="1"/>
    <col min="9216" max="9217" width="15.125" customWidth="1"/>
    <col min="9218" max="9218" width="9.125" customWidth="1"/>
    <col min="9219" max="9219" width="15.5" customWidth="1"/>
    <col min="9220" max="9220" width="11.5" customWidth="1"/>
    <col min="9221" max="9221" width="15.125" customWidth="1"/>
    <col min="9222" max="9222" width="1.625" customWidth="1"/>
    <col min="9471" max="9471" width="1.625" customWidth="1"/>
    <col min="9472" max="9473" width="15.125" customWidth="1"/>
    <col min="9474" max="9474" width="9.125" customWidth="1"/>
    <col min="9475" max="9475" width="15.5" customWidth="1"/>
    <col min="9476" max="9476" width="11.5" customWidth="1"/>
    <col min="9477" max="9477" width="15.125" customWidth="1"/>
    <col min="9478" max="9478" width="1.625" customWidth="1"/>
    <col min="9727" max="9727" width="1.625" customWidth="1"/>
    <col min="9728" max="9729" width="15.125" customWidth="1"/>
    <col min="9730" max="9730" width="9.125" customWidth="1"/>
    <col min="9731" max="9731" width="15.5" customWidth="1"/>
    <col min="9732" max="9732" width="11.5" customWidth="1"/>
    <col min="9733" max="9733" width="15.125" customWidth="1"/>
    <col min="9734" max="9734" width="1.625" customWidth="1"/>
    <col min="9983" max="9983" width="1.625" customWidth="1"/>
    <col min="9984" max="9985" width="15.125" customWidth="1"/>
    <col min="9986" max="9986" width="9.125" customWidth="1"/>
    <col min="9987" max="9987" width="15.5" customWidth="1"/>
    <col min="9988" max="9988" width="11.5" customWidth="1"/>
    <col min="9989" max="9989" width="15.125" customWidth="1"/>
    <col min="9990" max="9990" width="1.625" customWidth="1"/>
    <col min="10239" max="10239" width="1.625" customWidth="1"/>
    <col min="10240" max="10241" width="15.125" customWidth="1"/>
    <col min="10242" max="10242" width="9.125" customWidth="1"/>
    <col min="10243" max="10243" width="15.5" customWidth="1"/>
    <col min="10244" max="10244" width="11.5" customWidth="1"/>
    <col min="10245" max="10245" width="15.125" customWidth="1"/>
    <col min="10246" max="10246" width="1.625" customWidth="1"/>
    <col min="10495" max="10495" width="1.625" customWidth="1"/>
    <col min="10496" max="10497" width="15.125" customWidth="1"/>
    <col min="10498" max="10498" width="9.125" customWidth="1"/>
    <col min="10499" max="10499" width="15.5" customWidth="1"/>
    <col min="10500" max="10500" width="11.5" customWidth="1"/>
    <col min="10501" max="10501" width="15.125" customWidth="1"/>
    <col min="10502" max="10502" width="1.625" customWidth="1"/>
    <col min="10751" max="10751" width="1.625" customWidth="1"/>
    <col min="10752" max="10753" width="15.125" customWidth="1"/>
    <col min="10754" max="10754" width="9.125" customWidth="1"/>
    <col min="10755" max="10755" width="15.5" customWidth="1"/>
    <col min="10756" max="10756" width="11.5" customWidth="1"/>
    <col min="10757" max="10757" width="15.125" customWidth="1"/>
    <col min="10758" max="10758" width="1.625" customWidth="1"/>
    <col min="11007" max="11007" width="1.625" customWidth="1"/>
    <col min="11008" max="11009" width="15.125" customWidth="1"/>
    <col min="11010" max="11010" width="9.125" customWidth="1"/>
    <col min="11011" max="11011" width="15.5" customWidth="1"/>
    <col min="11012" max="11012" width="11.5" customWidth="1"/>
    <col min="11013" max="11013" width="15.125" customWidth="1"/>
    <col min="11014" max="11014" width="1.625" customWidth="1"/>
    <col min="11263" max="11263" width="1.625" customWidth="1"/>
    <col min="11264" max="11265" width="15.125" customWidth="1"/>
    <col min="11266" max="11266" width="9.125" customWidth="1"/>
    <col min="11267" max="11267" width="15.5" customWidth="1"/>
    <col min="11268" max="11268" width="11.5" customWidth="1"/>
    <col min="11269" max="11269" width="15.125" customWidth="1"/>
    <col min="11270" max="11270" width="1.625" customWidth="1"/>
    <col min="11519" max="11519" width="1.625" customWidth="1"/>
    <col min="11520" max="11521" width="15.125" customWidth="1"/>
    <col min="11522" max="11522" width="9.125" customWidth="1"/>
    <col min="11523" max="11523" width="15.5" customWidth="1"/>
    <col min="11524" max="11524" width="11.5" customWidth="1"/>
    <col min="11525" max="11525" width="15.125" customWidth="1"/>
    <col min="11526" max="11526" width="1.625" customWidth="1"/>
    <col min="11775" max="11775" width="1.625" customWidth="1"/>
    <col min="11776" max="11777" width="15.125" customWidth="1"/>
    <col min="11778" max="11778" width="9.125" customWidth="1"/>
    <col min="11779" max="11779" width="15.5" customWidth="1"/>
    <col min="11780" max="11780" width="11.5" customWidth="1"/>
    <col min="11781" max="11781" width="15.125" customWidth="1"/>
    <col min="11782" max="11782" width="1.625" customWidth="1"/>
    <col min="12031" max="12031" width="1.625" customWidth="1"/>
    <col min="12032" max="12033" width="15.125" customWidth="1"/>
    <col min="12034" max="12034" width="9.125" customWidth="1"/>
    <col min="12035" max="12035" width="15.5" customWidth="1"/>
    <col min="12036" max="12036" width="11.5" customWidth="1"/>
    <col min="12037" max="12037" width="15.125" customWidth="1"/>
    <col min="12038" max="12038" width="1.625" customWidth="1"/>
    <col min="12287" max="12287" width="1.625" customWidth="1"/>
    <col min="12288" max="12289" width="15.125" customWidth="1"/>
    <col min="12290" max="12290" width="9.125" customWidth="1"/>
    <col min="12291" max="12291" width="15.5" customWidth="1"/>
    <col min="12292" max="12292" width="11.5" customWidth="1"/>
    <col min="12293" max="12293" width="15.125" customWidth="1"/>
    <col min="12294" max="12294" width="1.625" customWidth="1"/>
    <col min="12543" max="12543" width="1.625" customWidth="1"/>
    <col min="12544" max="12545" width="15.125" customWidth="1"/>
    <col min="12546" max="12546" width="9.125" customWidth="1"/>
    <col min="12547" max="12547" width="15.5" customWidth="1"/>
    <col min="12548" max="12548" width="11.5" customWidth="1"/>
    <col min="12549" max="12549" width="15.125" customWidth="1"/>
    <col min="12550" max="12550" width="1.625" customWidth="1"/>
    <col min="12799" max="12799" width="1.625" customWidth="1"/>
    <col min="12800" max="12801" width="15.125" customWidth="1"/>
    <col min="12802" max="12802" width="9.125" customWidth="1"/>
    <col min="12803" max="12803" width="15.5" customWidth="1"/>
    <col min="12804" max="12804" width="11.5" customWidth="1"/>
    <col min="12805" max="12805" width="15.125" customWidth="1"/>
    <col min="12806" max="12806" width="1.625" customWidth="1"/>
    <col min="13055" max="13055" width="1.625" customWidth="1"/>
    <col min="13056" max="13057" width="15.125" customWidth="1"/>
    <col min="13058" max="13058" width="9.125" customWidth="1"/>
    <col min="13059" max="13059" width="15.5" customWidth="1"/>
    <col min="13060" max="13060" width="11.5" customWidth="1"/>
    <col min="13061" max="13061" width="15.125" customWidth="1"/>
    <col min="13062" max="13062" width="1.625" customWidth="1"/>
    <col min="13311" max="13311" width="1.625" customWidth="1"/>
    <col min="13312" max="13313" width="15.125" customWidth="1"/>
    <col min="13314" max="13314" width="9.125" customWidth="1"/>
    <col min="13315" max="13315" width="15.5" customWidth="1"/>
    <col min="13316" max="13316" width="11.5" customWidth="1"/>
    <col min="13317" max="13317" width="15.125" customWidth="1"/>
    <col min="13318" max="13318" width="1.625" customWidth="1"/>
    <col min="13567" max="13567" width="1.625" customWidth="1"/>
    <col min="13568" max="13569" width="15.125" customWidth="1"/>
    <col min="13570" max="13570" width="9.125" customWidth="1"/>
    <col min="13571" max="13571" width="15.5" customWidth="1"/>
    <col min="13572" max="13572" width="11.5" customWidth="1"/>
    <col min="13573" max="13573" width="15.125" customWidth="1"/>
    <col min="13574" max="13574" width="1.625" customWidth="1"/>
    <col min="13823" max="13823" width="1.625" customWidth="1"/>
    <col min="13824" max="13825" width="15.125" customWidth="1"/>
    <col min="13826" max="13826" width="9.125" customWidth="1"/>
    <col min="13827" max="13827" width="15.5" customWidth="1"/>
    <col min="13828" max="13828" width="11.5" customWidth="1"/>
    <col min="13829" max="13829" width="15.125" customWidth="1"/>
    <col min="13830" max="13830" width="1.625" customWidth="1"/>
    <col min="14079" max="14079" width="1.625" customWidth="1"/>
    <col min="14080" max="14081" width="15.125" customWidth="1"/>
    <col min="14082" max="14082" width="9.125" customWidth="1"/>
    <col min="14083" max="14083" width="15.5" customWidth="1"/>
    <col min="14084" max="14084" width="11.5" customWidth="1"/>
    <col min="14085" max="14085" width="15.125" customWidth="1"/>
    <col min="14086" max="14086" width="1.625" customWidth="1"/>
    <col min="14335" max="14335" width="1.625" customWidth="1"/>
    <col min="14336" max="14337" width="15.125" customWidth="1"/>
    <col min="14338" max="14338" width="9.125" customWidth="1"/>
    <col min="14339" max="14339" width="15.5" customWidth="1"/>
    <col min="14340" max="14340" width="11.5" customWidth="1"/>
    <col min="14341" max="14341" width="15.125" customWidth="1"/>
    <col min="14342" max="14342" width="1.625" customWidth="1"/>
    <col min="14591" max="14591" width="1.625" customWidth="1"/>
    <col min="14592" max="14593" width="15.125" customWidth="1"/>
    <col min="14594" max="14594" width="9.125" customWidth="1"/>
    <col min="14595" max="14595" width="15.5" customWidth="1"/>
    <col min="14596" max="14596" width="11.5" customWidth="1"/>
    <col min="14597" max="14597" width="15.125" customWidth="1"/>
    <col min="14598" max="14598" width="1.625" customWidth="1"/>
    <col min="14847" max="14847" width="1.625" customWidth="1"/>
    <col min="14848" max="14849" width="15.125" customWidth="1"/>
    <col min="14850" max="14850" width="9.125" customWidth="1"/>
    <col min="14851" max="14851" width="15.5" customWidth="1"/>
    <col min="14852" max="14852" width="11.5" customWidth="1"/>
    <col min="14853" max="14853" width="15.125" customWidth="1"/>
    <col min="14854" max="14854" width="1.625" customWidth="1"/>
    <col min="15103" max="15103" width="1.625" customWidth="1"/>
    <col min="15104" max="15105" width="15.125" customWidth="1"/>
    <col min="15106" max="15106" width="9.125" customWidth="1"/>
    <col min="15107" max="15107" width="15.5" customWidth="1"/>
    <col min="15108" max="15108" width="11.5" customWidth="1"/>
    <col min="15109" max="15109" width="15.125" customWidth="1"/>
    <col min="15110" max="15110" width="1.625" customWidth="1"/>
    <col min="15359" max="15359" width="1.625" customWidth="1"/>
    <col min="15360" max="15361" width="15.125" customWidth="1"/>
    <col min="15362" max="15362" width="9.125" customWidth="1"/>
    <col min="15363" max="15363" width="15.5" customWidth="1"/>
    <col min="15364" max="15364" width="11.5" customWidth="1"/>
    <col min="15365" max="15365" width="15.125" customWidth="1"/>
    <col min="15366" max="15366" width="1.625" customWidth="1"/>
    <col min="15615" max="15615" width="1.625" customWidth="1"/>
    <col min="15616" max="15617" width="15.125" customWidth="1"/>
    <col min="15618" max="15618" width="9.125" customWidth="1"/>
    <col min="15619" max="15619" width="15.5" customWidth="1"/>
    <col min="15620" max="15620" width="11.5" customWidth="1"/>
    <col min="15621" max="15621" width="15.125" customWidth="1"/>
    <col min="15622" max="15622" width="1.625" customWidth="1"/>
    <col min="15871" max="15871" width="1.625" customWidth="1"/>
    <col min="15872" max="15873" width="15.125" customWidth="1"/>
    <col min="15874" max="15874" width="9.125" customWidth="1"/>
    <col min="15875" max="15875" width="15.5" customWidth="1"/>
    <col min="15876" max="15876" width="11.5" customWidth="1"/>
    <col min="15877" max="15877" width="15.125" customWidth="1"/>
    <col min="15878" max="15878" width="1.625" customWidth="1"/>
    <col min="16127" max="16127" width="1.625" customWidth="1"/>
    <col min="16128" max="16129" width="15.125" customWidth="1"/>
    <col min="16130" max="16130" width="9.125" customWidth="1"/>
    <col min="16131" max="16131" width="15.5" customWidth="1"/>
    <col min="16132" max="16132" width="11.5" customWidth="1"/>
    <col min="16133" max="16133" width="15.125" customWidth="1"/>
    <col min="16134" max="16134" width="1.625" customWidth="1"/>
  </cols>
  <sheetData>
    <row r="1" spans="1:15" x14ac:dyDescent="0.15">
      <c r="A1" s="6"/>
      <c r="B1" s="6"/>
      <c r="C1" s="6"/>
      <c r="D1" s="6"/>
      <c r="E1" s="6"/>
      <c r="F1" s="6"/>
      <c r="G1" s="6"/>
      <c r="H1" s="6"/>
    </row>
    <row r="2" spans="1:15" s="25" customFormat="1" ht="33.75" customHeight="1" x14ac:dyDescent="0.15">
      <c r="A2" s="28"/>
      <c r="B2" s="164" t="s">
        <v>299</v>
      </c>
      <c r="C2" s="28"/>
      <c r="D2" s="28"/>
      <c r="E2" s="28"/>
      <c r="F2" s="28"/>
      <c r="G2" s="28"/>
      <c r="M2" s="24"/>
      <c r="N2" s="24"/>
      <c r="O2" s="24"/>
    </row>
    <row r="3" spans="1:15" ht="16.5" customHeight="1" x14ac:dyDescent="0.15">
      <c r="A3" s="6"/>
      <c r="B3" s="462" t="s">
        <v>114</v>
      </c>
      <c r="C3" s="463"/>
      <c r="D3" s="463"/>
      <c r="E3" s="463"/>
      <c r="F3" s="463"/>
      <c r="G3" s="463"/>
      <c r="H3" s="6"/>
    </row>
    <row r="4" spans="1:15" ht="16.5" customHeight="1" x14ac:dyDescent="0.15">
      <c r="A4" s="6"/>
      <c r="B4" s="22"/>
      <c r="C4" s="3"/>
      <c r="D4" s="3"/>
      <c r="E4" s="3"/>
      <c r="F4" s="3"/>
      <c r="G4" s="3"/>
    </row>
    <row r="5" spans="1:15" ht="16.5" customHeight="1" x14ac:dyDescent="0.15">
      <c r="A5" s="6"/>
      <c r="B5" s="464" t="s">
        <v>113</v>
      </c>
      <c r="C5" s="464"/>
      <c r="D5" s="10"/>
      <c r="E5" s="10"/>
      <c r="F5" s="3"/>
      <c r="G5" s="3"/>
      <c r="H5" s="26"/>
    </row>
    <row r="6" spans="1:15" ht="16.5" customHeight="1" x14ac:dyDescent="0.15">
      <c r="A6" s="6"/>
      <c r="B6" s="4"/>
      <c r="C6" s="79" t="e">
        <f>ROUNDDOWN(②必要対策量!D22,2)</f>
        <v>#VALUE!</v>
      </c>
      <c r="D6" s="22" t="s">
        <v>6</v>
      </c>
      <c r="E6" s="468" t="s">
        <v>7</v>
      </c>
      <c r="F6" s="468"/>
      <c r="G6" s="3"/>
      <c r="H6" s="5"/>
    </row>
    <row r="7" spans="1:15" ht="16.5" customHeight="1" x14ac:dyDescent="0.15">
      <c r="A7" s="6"/>
      <c r="B7" s="6"/>
      <c r="C7" s="6"/>
      <c r="D7" s="10"/>
      <c r="E7" s="10"/>
      <c r="F7" s="3"/>
      <c r="G7" s="3"/>
      <c r="H7" s="5"/>
    </row>
    <row r="8" spans="1:15" ht="16.5" customHeight="1" x14ac:dyDescent="0.15">
      <c r="A8" s="6"/>
      <c r="B8" s="462" t="s">
        <v>191</v>
      </c>
      <c r="C8" s="463"/>
      <c r="D8" s="463"/>
      <c r="E8" s="463"/>
      <c r="F8" s="463"/>
      <c r="G8" s="463"/>
      <c r="H8" s="6"/>
    </row>
    <row r="9" spans="1:15" ht="16.5" customHeight="1" x14ac:dyDescent="0.15">
      <c r="A9" s="6"/>
      <c r="B9" s="463"/>
      <c r="C9" s="463"/>
      <c r="D9" s="463"/>
      <c r="E9" s="463"/>
      <c r="F9" s="463"/>
      <c r="G9" s="463"/>
      <c r="H9" s="6"/>
    </row>
    <row r="10" spans="1:15" ht="16.5" customHeight="1" x14ac:dyDescent="0.15">
      <c r="A10" s="6"/>
      <c r="B10" s="6"/>
      <c r="C10" s="6"/>
      <c r="D10" s="6"/>
      <c r="E10" s="6"/>
      <c r="F10" s="6"/>
      <c r="G10" s="6"/>
      <c r="H10" s="6"/>
    </row>
    <row r="11" spans="1:15" ht="16.5" customHeight="1" x14ac:dyDescent="0.15">
      <c r="A11" s="6"/>
      <c r="B11" s="464" t="s">
        <v>192</v>
      </c>
      <c r="C11" s="464"/>
      <c r="D11" s="10"/>
      <c r="E11" s="10"/>
      <c r="F11" s="3"/>
      <c r="G11" s="3"/>
      <c r="H11" s="6"/>
    </row>
    <row r="12" spans="1:15" ht="18.75" customHeight="1" x14ac:dyDescent="0.15">
      <c r="A12" s="6"/>
      <c r="B12" s="6"/>
      <c r="C12" s="248"/>
      <c r="D12" s="22" t="s">
        <v>6</v>
      </c>
      <c r="E12" s="6"/>
      <c r="F12" s="6"/>
      <c r="G12" s="3"/>
      <c r="H12" s="6"/>
    </row>
    <row r="13" spans="1:15" s="76" customFormat="1" ht="18.75" customHeight="1" x14ac:dyDescent="0.15">
      <c r="A13" s="74"/>
      <c r="B13" s="470" t="s">
        <v>193</v>
      </c>
      <c r="C13" s="470"/>
      <c r="D13" s="470"/>
      <c r="E13" s="470"/>
      <c r="F13" s="470"/>
      <c r="G13" s="470"/>
      <c r="H13" s="74"/>
    </row>
    <row r="14" spans="1:15" s="76" customFormat="1" ht="18.75" customHeight="1" x14ac:dyDescent="0.15">
      <c r="A14" s="74"/>
      <c r="B14" s="77" t="s">
        <v>194</v>
      </c>
      <c r="C14" s="75"/>
      <c r="D14" s="75"/>
      <c r="E14" s="75"/>
      <c r="F14" s="75"/>
      <c r="G14" s="75"/>
      <c r="H14" s="74"/>
    </row>
    <row r="15" spans="1:15" ht="16.5" customHeight="1" x14ac:dyDescent="0.15">
      <c r="A15" s="6"/>
      <c r="B15" s="6"/>
      <c r="C15" s="6"/>
      <c r="D15" s="10"/>
      <c r="E15" s="10"/>
      <c r="F15" s="3"/>
      <c r="G15" s="3"/>
      <c r="H15" s="5"/>
      <c r="J15" s="73" t="s">
        <v>189</v>
      </c>
      <c r="K15" s="73" t="s">
        <v>190</v>
      </c>
      <c r="M15" s="459" t="s">
        <v>35</v>
      </c>
      <c r="N15" s="459"/>
    </row>
    <row r="16" spans="1:15" ht="16.5" customHeight="1" x14ac:dyDescent="0.15">
      <c r="A16" s="6"/>
      <c r="B16" s="462" t="s">
        <v>187</v>
      </c>
      <c r="C16" s="463"/>
      <c r="D16" s="463"/>
      <c r="E16" s="463"/>
      <c r="F16" s="463"/>
      <c r="G16" s="463"/>
      <c r="H16" s="6"/>
      <c r="J16" s="78">
        <f>④貯留施設!F16</f>
        <v>0</v>
      </c>
      <c r="K16" s="78">
        <f>SUM(M17:N17)</f>
        <v>0</v>
      </c>
      <c r="M16" s="184" t="s">
        <v>280</v>
      </c>
      <c r="N16" s="184" t="s">
        <v>281</v>
      </c>
    </row>
    <row r="17" spans="1:14" ht="16.5" customHeight="1" x14ac:dyDescent="0.15">
      <c r="A17" s="6"/>
      <c r="B17" s="463"/>
      <c r="C17" s="463"/>
      <c r="D17" s="463"/>
      <c r="E17" s="463"/>
      <c r="F17" s="463"/>
      <c r="G17" s="463"/>
      <c r="H17" s="6"/>
      <c r="M17" s="184">
        <f>③浸透施設!C5</f>
        <v>0</v>
      </c>
      <c r="N17" s="184">
        <f>③浸透施設!N5</f>
        <v>0</v>
      </c>
    </row>
    <row r="18" spans="1:14" ht="16.5" customHeight="1" x14ac:dyDescent="0.15">
      <c r="A18" s="6"/>
      <c r="B18" s="6"/>
      <c r="C18" s="6"/>
      <c r="D18" s="6"/>
      <c r="E18" s="6"/>
      <c r="F18" s="6"/>
      <c r="G18" s="6"/>
      <c r="H18" s="6"/>
    </row>
    <row r="19" spans="1:14" ht="16.5" customHeight="1" x14ac:dyDescent="0.15">
      <c r="A19" s="6"/>
      <c r="B19" s="464" t="s">
        <v>8</v>
      </c>
      <c r="C19" s="464"/>
      <c r="D19" s="10"/>
      <c r="E19" s="10"/>
      <c r="F19" s="3"/>
      <c r="G19" s="3"/>
      <c r="H19" s="6"/>
    </row>
    <row r="20" spans="1:14" ht="16.5" customHeight="1" x14ac:dyDescent="0.15">
      <c r="A20" s="6"/>
      <c r="B20" s="22"/>
      <c r="C20" s="8" t="s">
        <v>188</v>
      </c>
      <c r="D20" s="10"/>
      <c r="E20" s="10"/>
      <c r="F20" s="3"/>
      <c r="G20" s="3"/>
      <c r="H20" s="6"/>
    </row>
    <row r="21" spans="1:14" ht="16.5" customHeight="1" x14ac:dyDescent="0.15">
      <c r="A21" s="6"/>
      <c r="B21" s="4" t="s">
        <v>3</v>
      </c>
      <c r="C21" s="8" t="str">
        <f>"　　　　　"&amp;TEXT(J16,"0.000")&amp;"　　　　　　　+　　　　　　　"&amp;TEXT(K16,"0.000")&amp;"　　　　　　　+　　　"&amp;TEXT(C12,"0.000")</f>
        <v>　　　　　0.000　　　　　　　+　　　　　　　0.000　　　　　　　+　　　0.000</v>
      </c>
      <c r="D21" s="10"/>
      <c r="E21" s="10"/>
      <c r="F21" s="3"/>
      <c r="G21" s="3"/>
      <c r="H21" s="6"/>
    </row>
    <row r="22" spans="1:14" ht="16.5" customHeight="1" x14ac:dyDescent="0.15">
      <c r="A22" s="6"/>
      <c r="B22" s="4" t="s">
        <v>3</v>
      </c>
      <c r="C22" s="7">
        <f>C12+J16+K16</f>
        <v>0</v>
      </c>
      <c r="D22" s="22" t="s">
        <v>6</v>
      </c>
      <c r="E22" s="6"/>
      <c r="F22" s="6"/>
      <c r="G22" s="3"/>
      <c r="H22" s="6"/>
    </row>
    <row r="23" spans="1:14" ht="16.5" customHeight="1" x14ac:dyDescent="0.15">
      <c r="A23" s="6"/>
      <c r="B23" s="4" t="s">
        <v>3</v>
      </c>
      <c r="C23" s="9">
        <f>ROUNDDOWN(C22,2)</f>
        <v>0</v>
      </c>
      <c r="D23" s="22" t="s">
        <v>6</v>
      </c>
      <c r="E23" s="468" t="s">
        <v>7</v>
      </c>
      <c r="F23" s="468"/>
      <c r="G23" s="3"/>
      <c r="H23" s="6"/>
    </row>
    <row r="24" spans="1:14" ht="16.5" customHeight="1" x14ac:dyDescent="0.15">
      <c r="A24" s="6"/>
      <c r="B24" s="6"/>
      <c r="C24" s="6"/>
      <c r="D24" s="10"/>
      <c r="E24" s="10"/>
      <c r="F24" s="3"/>
      <c r="G24" s="3"/>
      <c r="H24" s="6"/>
    </row>
    <row r="25" spans="1:14" ht="16.5" customHeight="1" x14ac:dyDescent="0.15">
      <c r="A25" s="6"/>
      <c r="B25" s="469" t="s">
        <v>186</v>
      </c>
      <c r="C25" s="469"/>
      <c r="D25" s="469"/>
      <c r="E25" s="469"/>
      <c r="F25" s="469"/>
      <c r="G25" s="469"/>
      <c r="H25" s="6"/>
    </row>
    <row r="26" spans="1:14" ht="16.5" customHeight="1" x14ac:dyDescent="0.15">
      <c r="A26" s="6"/>
      <c r="B26" s="8"/>
      <c r="C26" s="8"/>
      <c r="D26" s="8"/>
      <c r="E26" s="8"/>
      <c r="F26" s="8"/>
      <c r="G26" s="8"/>
      <c r="H26" s="6"/>
    </row>
    <row r="27" spans="1:14" ht="16.5" customHeight="1" x14ac:dyDescent="0.15">
      <c r="A27" s="6"/>
      <c r="B27" s="11" t="s">
        <v>9</v>
      </c>
      <c r="C27" s="465" t="s">
        <v>10</v>
      </c>
      <c r="D27" s="466"/>
      <c r="E27" s="466"/>
      <c r="F27" s="466"/>
      <c r="G27" s="467"/>
      <c r="H27" s="6"/>
    </row>
    <row r="28" spans="1:14" ht="16.5" customHeight="1" x14ac:dyDescent="0.15">
      <c r="A28" s="6"/>
      <c r="B28" s="460" t="e">
        <f>IF(C6&lt;=C23,"適合","不適")</f>
        <v>#VALUE!</v>
      </c>
      <c r="C28" s="12" t="s">
        <v>11</v>
      </c>
      <c r="D28" s="13" t="s">
        <v>12</v>
      </c>
      <c r="E28" s="14" t="s">
        <v>8</v>
      </c>
      <c r="F28" s="12" t="s">
        <v>13</v>
      </c>
      <c r="G28" s="15" t="s">
        <v>14</v>
      </c>
      <c r="H28" s="6"/>
    </row>
    <row r="29" spans="1:14" ht="16.5" customHeight="1" x14ac:dyDescent="0.15">
      <c r="A29" s="6"/>
      <c r="B29" s="461"/>
      <c r="C29" s="16" t="s">
        <v>11</v>
      </c>
      <c r="D29" s="17" t="s">
        <v>15</v>
      </c>
      <c r="E29" s="17" t="s">
        <v>8</v>
      </c>
      <c r="F29" s="16" t="s">
        <v>13</v>
      </c>
      <c r="G29" s="18" t="s">
        <v>16</v>
      </c>
      <c r="H29" s="6"/>
    </row>
    <row r="30" spans="1:14" ht="16.5" customHeight="1" x14ac:dyDescent="0.15">
      <c r="A30" s="6"/>
      <c r="B30" s="23"/>
      <c r="C30" s="4"/>
      <c r="D30" s="23"/>
      <c r="E30" s="4"/>
      <c r="F30" s="23"/>
      <c r="G30" s="23"/>
      <c r="H30" s="6"/>
    </row>
    <row r="31" spans="1:14" ht="16.5" customHeight="1" x14ac:dyDescent="0.15"/>
  </sheetData>
  <sheetProtection algorithmName="SHA-512" hashValue="tUIzQQxDBzl+s8IQPgF8vnJTSrCLxiYvKOMhvgobnZVmrPZWwds79aGRsAVqftn8chgf/eRxW/5f32GVqNdjHQ==" saltValue="eUr8vn1H1ylRM1buwVD29w==" spinCount="100000" sheet="1" objects="1" scenarios="1" selectLockedCells="1"/>
  <mergeCells count="13">
    <mergeCell ref="B3:G3"/>
    <mergeCell ref="E23:F23"/>
    <mergeCell ref="B5:C5"/>
    <mergeCell ref="E6:F6"/>
    <mergeCell ref="B25:G25"/>
    <mergeCell ref="B8:G9"/>
    <mergeCell ref="B11:C11"/>
    <mergeCell ref="B13:G13"/>
    <mergeCell ref="M15:N15"/>
    <mergeCell ref="B28:B29"/>
    <mergeCell ref="B16:G17"/>
    <mergeCell ref="B19:C19"/>
    <mergeCell ref="C27:G27"/>
  </mergeCells>
  <phoneticPr fontId="13"/>
  <printOptions horizontalCentered="1"/>
  <pageMargins left="0.23622047244094491" right="0.23622047244094491" top="0.74803149606299213" bottom="0.74803149606299213" header="0.31496062992125984" footer="0.31496062992125984"/>
  <pageSetup paperSize="9" scale="12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CB7EE-28AE-4217-A50B-FD932AA2E057}">
  <sheetPr codeName="Sheet4">
    <tabColor rgb="FFFF0000"/>
    <pageSetUpPr fitToPage="1"/>
  </sheetPr>
  <dimension ref="A1:AB27"/>
  <sheetViews>
    <sheetView view="pageBreakPreview" topLeftCell="A19" zoomScale="130" zoomScaleNormal="70" zoomScaleSheetLayoutView="130" workbookViewId="0">
      <selection activeCell="B2" sqref="A1:XFD1048576"/>
    </sheetView>
  </sheetViews>
  <sheetFormatPr defaultRowHeight="13.5" x14ac:dyDescent="0.15"/>
  <cols>
    <col min="1" max="1" width="3.75" customWidth="1"/>
    <col min="2" max="27" width="5.5" customWidth="1"/>
    <col min="28" max="28" width="4.875" customWidth="1"/>
  </cols>
  <sheetData>
    <row r="1" spans="1:28" x14ac:dyDescent="0.15">
      <c r="A1" s="6"/>
      <c r="B1" s="6"/>
      <c r="C1" s="6"/>
      <c r="D1" s="6"/>
      <c r="E1" s="6"/>
      <c r="F1" s="6"/>
      <c r="G1" s="6"/>
      <c r="H1" s="6"/>
      <c r="I1" s="6"/>
      <c r="J1" s="6"/>
      <c r="K1" s="6"/>
      <c r="L1" s="6"/>
      <c r="M1" s="6"/>
      <c r="N1" s="6"/>
      <c r="O1" s="6"/>
      <c r="P1" s="6"/>
      <c r="Q1" s="6"/>
      <c r="R1" s="6"/>
      <c r="S1" s="6"/>
      <c r="T1" s="6"/>
      <c r="U1" s="6"/>
      <c r="V1" s="6"/>
      <c r="W1" s="6"/>
      <c r="X1" s="6"/>
      <c r="Y1" s="6"/>
      <c r="Z1" s="6"/>
      <c r="AA1" s="6"/>
      <c r="AB1" s="6"/>
    </row>
    <row r="2" spans="1:28" ht="21" customHeight="1" x14ac:dyDescent="0.15">
      <c r="A2" s="6"/>
      <c r="B2" s="181" t="s">
        <v>224</v>
      </c>
      <c r="C2" s="27"/>
      <c r="D2" s="27"/>
      <c r="E2" s="27"/>
      <c r="F2" s="27"/>
      <c r="G2" s="32"/>
      <c r="H2" s="32"/>
      <c r="I2" s="32"/>
      <c r="J2" s="32"/>
      <c r="K2" s="32"/>
      <c r="L2" s="32"/>
      <c r="M2" s="32"/>
      <c r="N2" s="32"/>
      <c r="O2" s="32"/>
      <c r="P2" s="32"/>
      <c r="Q2" s="32"/>
      <c r="R2" s="32"/>
      <c r="S2" s="32"/>
      <c r="T2" s="32"/>
      <c r="U2" s="32"/>
      <c r="V2" s="32"/>
      <c r="W2" s="32"/>
      <c r="X2" s="32"/>
      <c r="Y2" s="32"/>
      <c r="Z2" s="32"/>
      <c r="AA2" s="32"/>
      <c r="AB2" s="6"/>
    </row>
    <row r="3" spans="1:28" ht="2.25" customHeight="1" thickBot="1" x14ac:dyDescent="0.2">
      <c r="A3" s="6"/>
      <c r="B3" s="181"/>
      <c r="C3" s="27"/>
      <c r="D3" s="27"/>
      <c r="E3" s="27"/>
      <c r="F3" s="27"/>
      <c r="G3" s="32"/>
      <c r="H3" s="32"/>
      <c r="I3" s="32"/>
      <c r="J3" s="32"/>
      <c r="K3" s="32"/>
      <c r="L3" s="32"/>
      <c r="M3" s="32"/>
      <c r="N3" s="32"/>
      <c r="O3" s="32"/>
      <c r="P3" s="32"/>
      <c r="Q3" s="32"/>
      <c r="R3" s="32"/>
      <c r="S3" s="32"/>
      <c r="T3" s="32"/>
      <c r="U3" s="32"/>
      <c r="V3" s="32"/>
      <c r="W3" s="32"/>
      <c r="X3" s="32"/>
      <c r="Y3" s="32"/>
      <c r="Z3" s="32"/>
      <c r="AA3" s="32"/>
      <c r="AB3" s="6"/>
    </row>
    <row r="4" spans="1:28" ht="22.5" customHeight="1" thickBot="1" x14ac:dyDescent="0.2">
      <c r="A4" s="6"/>
      <c r="B4" s="474" t="s">
        <v>69</v>
      </c>
      <c r="C4" s="475"/>
      <c r="D4" s="475"/>
      <c r="E4" s="475"/>
      <c r="F4" s="475"/>
      <c r="G4" s="476"/>
      <c r="H4" s="476"/>
      <c r="I4" s="476"/>
      <c r="J4" s="476"/>
      <c r="K4" s="476"/>
      <c r="L4" s="476"/>
      <c r="M4" s="476"/>
      <c r="N4" s="476"/>
      <c r="O4" s="476"/>
      <c r="P4" s="476"/>
      <c r="Q4" s="476"/>
      <c r="R4" s="476"/>
      <c r="S4" s="476"/>
      <c r="T4" s="476"/>
      <c r="U4" s="476"/>
      <c r="V4" s="476"/>
      <c r="W4" s="476"/>
      <c r="X4" s="476"/>
      <c r="Y4" s="477"/>
      <c r="Z4" s="478" t="s">
        <v>204</v>
      </c>
      <c r="AA4" s="473" t="s">
        <v>200</v>
      </c>
      <c r="AB4" s="6"/>
    </row>
    <row r="5" spans="1:28" ht="27" customHeight="1" x14ac:dyDescent="0.15">
      <c r="A5" s="6"/>
      <c r="B5" s="388" t="s">
        <v>45</v>
      </c>
      <c r="C5" s="356" t="s">
        <v>229</v>
      </c>
      <c r="D5" s="357"/>
      <c r="E5" s="357"/>
      <c r="F5" s="357"/>
      <c r="G5" s="480" t="s">
        <v>227</v>
      </c>
      <c r="H5" s="481"/>
      <c r="I5" s="481"/>
      <c r="J5" s="481"/>
      <c r="K5" s="481"/>
      <c r="L5" s="481"/>
      <c r="M5" s="481"/>
      <c r="N5" s="481"/>
      <c r="O5" s="481"/>
      <c r="P5" s="481"/>
      <c r="Q5" s="481"/>
      <c r="R5" s="481"/>
      <c r="S5" s="481"/>
      <c r="T5" s="481"/>
      <c r="U5" s="481"/>
      <c r="V5" s="481"/>
      <c r="W5" s="481"/>
      <c r="X5" s="481"/>
      <c r="Y5" s="482"/>
      <c r="Z5" s="479"/>
      <c r="AA5" s="348"/>
      <c r="AB5" s="6"/>
    </row>
    <row r="6" spans="1:28" ht="27" customHeight="1" x14ac:dyDescent="0.15">
      <c r="A6" s="6"/>
      <c r="B6" s="389"/>
      <c r="C6" s="336" t="s">
        <v>70</v>
      </c>
      <c r="D6" s="336" t="s">
        <v>71</v>
      </c>
      <c r="E6" s="336" t="s">
        <v>72</v>
      </c>
      <c r="F6" s="339" t="s">
        <v>73</v>
      </c>
      <c r="G6" s="390" t="s">
        <v>46</v>
      </c>
      <c r="H6" s="344"/>
      <c r="I6" s="344"/>
      <c r="J6" s="344"/>
      <c r="K6" s="344"/>
      <c r="L6" s="344"/>
      <c r="M6" s="344"/>
      <c r="N6" s="344"/>
      <c r="O6" s="344"/>
      <c r="P6" s="344"/>
      <c r="Q6" s="344"/>
      <c r="R6" s="472" t="s">
        <v>226</v>
      </c>
      <c r="S6" s="344"/>
      <c r="T6" s="471" t="s">
        <v>61</v>
      </c>
      <c r="U6" s="471"/>
      <c r="V6" s="471"/>
      <c r="W6" s="344" t="s">
        <v>62</v>
      </c>
      <c r="X6" s="344"/>
      <c r="Y6" s="345"/>
      <c r="Z6" s="479"/>
      <c r="AA6" s="348"/>
      <c r="AB6" s="6"/>
    </row>
    <row r="7" spans="1:28" ht="33" customHeight="1" x14ac:dyDescent="0.15">
      <c r="A7" s="6"/>
      <c r="B7" s="389"/>
      <c r="C7" s="337"/>
      <c r="D7" s="337"/>
      <c r="E7" s="337"/>
      <c r="F7" s="340"/>
      <c r="G7" s="360" t="s">
        <v>47</v>
      </c>
      <c r="H7" s="349" t="s">
        <v>48</v>
      </c>
      <c r="I7" s="349" t="s">
        <v>49</v>
      </c>
      <c r="J7" s="349" t="s">
        <v>50</v>
      </c>
      <c r="K7" s="349" t="s">
        <v>51</v>
      </c>
      <c r="L7" s="349" t="s">
        <v>52</v>
      </c>
      <c r="M7" s="349" t="s">
        <v>53</v>
      </c>
      <c r="N7" s="349" t="s">
        <v>54</v>
      </c>
      <c r="O7" s="349" t="s">
        <v>55</v>
      </c>
      <c r="P7" s="349" t="s">
        <v>56</v>
      </c>
      <c r="Q7" s="349" t="s">
        <v>57</v>
      </c>
      <c r="R7" s="349" t="s">
        <v>59</v>
      </c>
      <c r="S7" s="349" t="s">
        <v>60</v>
      </c>
      <c r="T7" s="349" t="s">
        <v>63</v>
      </c>
      <c r="U7" s="349" t="s">
        <v>64</v>
      </c>
      <c r="V7" s="349" t="s">
        <v>65</v>
      </c>
      <c r="W7" s="349" t="s">
        <v>66</v>
      </c>
      <c r="X7" s="349" t="s">
        <v>67</v>
      </c>
      <c r="Y7" s="348" t="s">
        <v>68</v>
      </c>
      <c r="Z7" s="479"/>
      <c r="AA7" s="348"/>
      <c r="AB7" s="6"/>
    </row>
    <row r="8" spans="1:28" ht="33" customHeight="1" x14ac:dyDescent="0.15">
      <c r="A8" s="6"/>
      <c r="B8" s="389"/>
      <c r="C8" s="337"/>
      <c r="D8" s="337"/>
      <c r="E8" s="337"/>
      <c r="F8" s="340"/>
      <c r="G8" s="360"/>
      <c r="H8" s="349"/>
      <c r="I8" s="349"/>
      <c r="J8" s="349"/>
      <c r="K8" s="349"/>
      <c r="L8" s="349"/>
      <c r="M8" s="349"/>
      <c r="N8" s="349"/>
      <c r="O8" s="349"/>
      <c r="P8" s="349"/>
      <c r="Q8" s="349"/>
      <c r="R8" s="349"/>
      <c r="S8" s="349"/>
      <c r="T8" s="349"/>
      <c r="U8" s="349"/>
      <c r="V8" s="349"/>
      <c r="W8" s="349"/>
      <c r="X8" s="349"/>
      <c r="Y8" s="348"/>
      <c r="Z8" s="479"/>
      <c r="AA8" s="348"/>
      <c r="AB8" s="6"/>
    </row>
    <row r="9" spans="1:28" ht="33" customHeight="1" x14ac:dyDescent="0.15">
      <c r="A9" s="6"/>
      <c r="B9" s="389"/>
      <c r="C9" s="337"/>
      <c r="D9" s="337"/>
      <c r="E9" s="337"/>
      <c r="F9" s="340"/>
      <c r="G9" s="360"/>
      <c r="H9" s="349"/>
      <c r="I9" s="349"/>
      <c r="J9" s="349"/>
      <c r="K9" s="349"/>
      <c r="L9" s="349"/>
      <c r="M9" s="349"/>
      <c r="N9" s="349"/>
      <c r="O9" s="349"/>
      <c r="P9" s="349"/>
      <c r="Q9" s="349"/>
      <c r="R9" s="349"/>
      <c r="S9" s="349"/>
      <c r="T9" s="349"/>
      <c r="U9" s="349"/>
      <c r="V9" s="349"/>
      <c r="W9" s="349"/>
      <c r="X9" s="349"/>
      <c r="Y9" s="348"/>
      <c r="Z9" s="479"/>
      <c r="AA9" s="348"/>
      <c r="AB9" s="6"/>
    </row>
    <row r="10" spans="1:28" ht="33" customHeight="1" x14ac:dyDescent="0.15">
      <c r="A10" s="6"/>
      <c r="B10" s="389"/>
      <c r="C10" s="337"/>
      <c r="D10" s="337"/>
      <c r="E10" s="337"/>
      <c r="F10" s="340"/>
      <c r="G10" s="360"/>
      <c r="H10" s="349"/>
      <c r="I10" s="349"/>
      <c r="J10" s="349"/>
      <c r="K10" s="349"/>
      <c r="L10" s="349"/>
      <c r="M10" s="349"/>
      <c r="N10" s="349"/>
      <c r="O10" s="349"/>
      <c r="P10" s="349"/>
      <c r="Q10" s="349"/>
      <c r="R10" s="349"/>
      <c r="S10" s="349"/>
      <c r="T10" s="349"/>
      <c r="U10" s="349"/>
      <c r="V10" s="349"/>
      <c r="W10" s="349"/>
      <c r="X10" s="349"/>
      <c r="Y10" s="348"/>
      <c r="Z10" s="479"/>
      <c r="AA10" s="348"/>
      <c r="AB10" s="6"/>
    </row>
    <row r="11" spans="1:28" ht="33" customHeight="1" x14ac:dyDescent="0.15">
      <c r="A11" s="6"/>
      <c r="B11" s="389"/>
      <c r="C11" s="337"/>
      <c r="D11" s="337"/>
      <c r="E11" s="337"/>
      <c r="F11" s="340"/>
      <c r="G11" s="360"/>
      <c r="H11" s="349"/>
      <c r="I11" s="349"/>
      <c r="J11" s="349"/>
      <c r="K11" s="349"/>
      <c r="L11" s="349"/>
      <c r="M11" s="349"/>
      <c r="N11" s="349"/>
      <c r="O11" s="349"/>
      <c r="P11" s="349"/>
      <c r="Q11" s="349"/>
      <c r="R11" s="349"/>
      <c r="S11" s="349"/>
      <c r="T11" s="349"/>
      <c r="U11" s="349"/>
      <c r="V11" s="349"/>
      <c r="W11" s="349"/>
      <c r="X11" s="349"/>
      <c r="Y11" s="348"/>
      <c r="Z11" s="479"/>
      <c r="AA11" s="348"/>
      <c r="AB11" s="6"/>
    </row>
    <row r="12" spans="1:28" ht="33" customHeight="1" x14ac:dyDescent="0.15">
      <c r="A12" s="6"/>
      <c r="B12" s="389"/>
      <c r="C12" s="337"/>
      <c r="D12" s="337"/>
      <c r="E12" s="337"/>
      <c r="F12" s="340"/>
      <c r="G12" s="360"/>
      <c r="H12" s="349"/>
      <c r="I12" s="349"/>
      <c r="J12" s="349"/>
      <c r="K12" s="349"/>
      <c r="L12" s="349"/>
      <c r="M12" s="349"/>
      <c r="N12" s="349"/>
      <c r="O12" s="349"/>
      <c r="P12" s="349"/>
      <c r="Q12" s="349"/>
      <c r="R12" s="349"/>
      <c r="S12" s="349"/>
      <c r="T12" s="349"/>
      <c r="U12" s="349"/>
      <c r="V12" s="349"/>
      <c r="W12" s="349"/>
      <c r="X12" s="349"/>
      <c r="Y12" s="348"/>
      <c r="Z12" s="479"/>
      <c r="AA12" s="348"/>
      <c r="AB12" s="6"/>
    </row>
    <row r="13" spans="1:28" ht="33" customHeight="1" x14ac:dyDescent="0.15">
      <c r="A13" s="6"/>
      <c r="B13" s="389"/>
      <c r="C13" s="338"/>
      <c r="D13" s="338"/>
      <c r="E13" s="338"/>
      <c r="F13" s="341"/>
      <c r="G13" s="360"/>
      <c r="H13" s="349"/>
      <c r="I13" s="349"/>
      <c r="J13" s="349"/>
      <c r="K13" s="349"/>
      <c r="L13" s="349"/>
      <c r="M13" s="349"/>
      <c r="N13" s="349"/>
      <c r="O13" s="349"/>
      <c r="P13" s="349"/>
      <c r="Q13" s="349"/>
      <c r="R13" s="349"/>
      <c r="S13" s="349"/>
      <c r="T13" s="349"/>
      <c r="U13" s="349"/>
      <c r="V13" s="349"/>
      <c r="W13" s="349"/>
      <c r="X13" s="349"/>
      <c r="Y13" s="348"/>
      <c r="Z13" s="479"/>
      <c r="AA13" s="348"/>
      <c r="AB13" s="6"/>
    </row>
    <row r="14" spans="1:28" x14ac:dyDescent="0.15">
      <c r="A14" s="6"/>
      <c r="B14" s="33" t="s">
        <v>33</v>
      </c>
      <c r="C14" s="84" t="str">
        <f>IF(①対象区域面積!C15="","",①対象区域面積!C15)</f>
        <v/>
      </c>
      <c r="D14" s="84" t="str">
        <f>IF(①対象区域面積!D15="","",①対象区域面積!D15)</f>
        <v/>
      </c>
      <c r="E14" s="84" t="str">
        <f>IF(①対象区域面積!E15="","",①対象区域面積!E15)</f>
        <v/>
      </c>
      <c r="F14" s="87" t="str">
        <f>IF(①対象区域面積!F15="","",①対象区域面積!F15)</f>
        <v/>
      </c>
      <c r="G14" s="88" t="str">
        <f>IF(①対象区域面積!G15="","",①対象区域面積!G15)</f>
        <v/>
      </c>
      <c r="H14" s="84" t="str">
        <f>IF(①対象区域面積!H15="","",①対象区域面積!H15)</f>
        <v/>
      </c>
      <c r="I14" s="84" t="str">
        <f>IF(①対象区域面積!I15="","",①対象区域面積!I15)</f>
        <v/>
      </c>
      <c r="J14" s="84" t="str">
        <f>IF(①対象区域面積!J15="","",①対象区域面積!J15)</f>
        <v/>
      </c>
      <c r="K14" s="84" t="str">
        <f>IF(①対象区域面積!K15="","",①対象区域面積!K15)</f>
        <v/>
      </c>
      <c r="L14" s="84" t="str">
        <f>IF(①対象区域面積!L15="","",①対象区域面積!L15)</f>
        <v/>
      </c>
      <c r="M14" s="84" t="str">
        <f>IF(①対象区域面積!M15="","",①対象区域面積!M15)</f>
        <v/>
      </c>
      <c r="N14" s="84" t="str">
        <f>IF(①対象区域面積!N15="","",①対象区域面積!N15)</f>
        <v/>
      </c>
      <c r="O14" s="84" t="str">
        <f>IF(①対象区域面積!O15="","",①対象区域面積!O15)</f>
        <v/>
      </c>
      <c r="P14" s="84" t="str">
        <f>IF(①対象区域面積!P15="","",①対象区域面積!P15)</f>
        <v/>
      </c>
      <c r="Q14" s="84" t="str">
        <f>IF(①対象区域面積!Q15="","",①対象区域面積!Q15)</f>
        <v/>
      </c>
      <c r="R14" s="84" t="str">
        <f>IF(①対象区域面積!R15="","",①対象区域面積!R15)</f>
        <v/>
      </c>
      <c r="S14" s="84" t="str">
        <f>IF(①対象区域面積!S15="","",①対象区域面積!S15)</f>
        <v/>
      </c>
      <c r="T14" s="84" t="str">
        <f>IF(①対象区域面積!T15="","",①対象区域面積!T15)</f>
        <v/>
      </c>
      <c r="U14" s="84" t="str">
        <f>IF(①対象区域面積!U15="","",①対象区域面積!U15)</f>
        <v/>
      </c>
      <c r="V14" s="84" t="str">
        <f>IF(①対象区域面積!V15="","",①対象区域面積!V15)</f>
        <v/>
      </c>
      <c r="W14" s="84" t="str">
        <f>IF(①対象区域面積!W15="","",①対象区域面積!W15)</f>
        <v/>
      </c>
      <c r="X14" s="84" t="str">
        <f>IF(①対象区域面積!X15="","",①対象区域面積!X15)</f>
        <v/>
      </c>
      <c r="Y14" s="89" t="str">
        <f>IF(①対象区域面積!Y15="","",①対象区域面積!Y15)</f>
        <v/>
      </c>
      <c r="Z14" s="85" t="str">
        <f>①対象区域面積!Z15</f>
        <v>しない</v>
      </c>
      <c r="AA14" s="86" t="str">
        <f>①対象区域面積!AA15</f>
        <v>しない</v>
      </c>
      <c r="AB14" s="6"/>
    </row>
    <row r="15" spans="1:28" x14ac:dyDescent="0.15">
      <c r="A15" s="6"/>
      <c r="B15" s="33" t="s">
        <v>34</v>
      </c>
      <c r="C15" s="84" t="str">
        <f>IF(①対象区域面積!C16="","",①対象区域面積!C16)</f>
        <v/>
      </c>
      <c r="D15" s="84" t="str">
        <f>IF(①対象区域面積!D16="","",①対象区域面積!D16)</f>
        <v/>
      </c>
      <c r="E15" s="84" t="str">
        <f>IF(①対象区域面積!E16="","",①対象区域面積!E16)</f>
        <v/>
      </c>
      <c r="F15" s="87" t="str">
        <f>IF(①対象区域面積!F16="","",①対象区域面積!F16)</f>
        <v/>
      </c>
      <c r="G15" s="88" t="str">
        <f>IF(①対象区域面積!G16="","",①対象区域面積!G16)</f>
        <v/>
      </c>
      <c r="H15" s="84" t="str">
        <f>IF(①対象区域面積!H16="","",①対象区域面積!H16)</f>
        <v/>
      </c>
      <c r="I15" s="84" t="str">
        <f>IF(①対象区域面積!I16="","",①対象区域面積!I16)</f>
        <v/>
      </c>
      <c r="J15" s="84" t="str">
        <f>IF(①対象区域面積!J16="","",①対象区域面積!J16)</f>
        <v/>
      </c>
      <c r="K15" s="84" t="str">
        <f>IF(①対象区域面積!K16="","",①対象区域面積!K16)</f>
        <v/>
      </c>
      <c r="L15" s="84" t="str">
        <f>IF(①対象区域面積!L16="","",①対象区域面積!L16)</f>
        <v/>
      </c>
      <c r="M15" s="84" t="str">
        <f>IF(①対象区域面積!M16="","",①対象区域面積!M16)</f>
        <v/>
      </c>
      <c r="N15" s="84" t="str">
        <f>IF(①対象区域面積!N16="","",①対象区域面積!N16)</f>
        <v/>
      </c>
      <c r="O15" s="84" t="str">
        <f>IF(①対象区域面積!O16="","",①対象区域面積!O16)</f>
        <v/>
      </c>
      <c r="P15" s="84" t="str">
        <f>IF(①対象区域面積!P16="","",①対象区域面積!P16)</f>
        <v/>
      </c>
      <c r="Q15" s="84" t="str">
        <f>IF(①対象区域面積!Q16="","",①対象区域面積!Q16)</f>
        <v/>
      </c>
      <c r="R15" s="84" t="str">
        <f>IF(①対象区域面積!R16="","",①対象区域面積!R16)</f>
        <v/>
      </c>
      <c r="S15" s="84" t="str">
        <f>IF(①対象区域面積!S16="","",①対象区域面積!S16)</f>
        <v/>
      </c>
      <c r="T15" s="84" t="str">
        <f>IF(①対象区域面積!T16="","",①対象区域面積!T16)</f>
        <v/>
      </c>
      <c r="U15" s="84" t="str">
        <f>IF(①対象区域面積!U16="","",①対象区域面積!U16)</f>
        <v/>
      </c>
      <c r="V15" s="84" t="str">
        <f>IF(①対象区域面積!V16="","",①対象区域面積!V16)</f>
        <v/>
      </c>
      <c r="W15" s="84" t="str">
        <f>IF(①対象区域面積!W16="","",①対象区域面積!W16)</f>
        <v/>
      </c>
      <c r="X15" s="84" t="str">
        <f>IF(①対象区域面積!X16="","",①対象区域面積!X16)</f>
        <v/>
      </c>
      <c r="Y15" s="89" t="str">
        <f>IF(①対象区域面積!Y16="","",①対象区域面積!Y16)</f>
        <v/>
      </c>
      <c r="Z15" s="85" t="str">
        <f>①対象区域面積!Z16</f>
        <v>しない</v>
      </c>
      <c r="AA15" s="86" t="str">
        <f>①対象区域面積!AA16</f>
        <v>しない</v>
      </c>
      <c r="AB15" s="6"/>
    </row>
    <row r="16" spans="1:28" x14ac:dyDescent="0.15">
      <c r="A16" s="6"/>
      <c r="B16" s="33" t="s">
        <v>35</v>
      </c>
      <c r="C16" s="84" t="str">
        <f>IF(①対象区域面積!C17="","",①対象区域面積!C17)</f>
        <v/>
      </c>
      <c r="D16" s="84" t="str">
        <f>IF(①対象区域面積!D17="","",①対象区域面積!D17)</f>
        <v/>
      </c>
      <c r="E16" s="84" t="str">
        <f>IF(①対象区域面積!E17="","",①対象区域面積!E17)</f>
        <v/>
      </c>
      <c r="F16" s="87" t="str">
        <f>IF(①対象区域面積!F17="","",①対象区域面積!F17)</f>
        <v/>
      </c>
      <c r="G16" s="88" t="str">
        <f>IF(①対象区域面積!G17="","",①対象区域面積!G17)</f>
        <v/>
      </c>
      <c r="H16" s="84" t="str">
        <f>IF(①対象区域面積!H17="","",①対象区域面積!H17)</f>
        <v/>
      </c>
      <c r="I16" s="84" t="str">
        <f>IF(①対象区域面積!I17="","",①対象区域面積!I17)</f>
        <v/>
      </c>
      <c r="J16" s="84" t="str">
        <f>IF(①対象区域面積!J17="","",①対象区域面積!J17)</f>
        <v/>
      </c>
      <c r="K16" s="84" t="str">
        <f>IF(①対象区域面積!K17="","",①対象区域面積!K17)</f>
        <v/>
      </c>
      <c r="L16" s="84" t="str">
        <f>IF(①対象区域面積!L17="","",①対象区域面積!L17)</f>
        <v/>
      </c>
      <c r="M16" s="84" t="str">
        <f>IF(①対象区域面積!M17="","",①対象区域面積!M17)</f>
        <v/>
      </c>
      <c r="N16" s="84" t="str">
        <f>IF(①対象区域面積!N17="","",①対象区域面積!N17)</f>
        <v/>
      </c>
      <c r="O16" s="84" t="str">
        <f>IF(①対象区域面積!O17="","",①対象区域面積!O17)</f>
        <v/>
      </c>
      <c r="P16" s="84" t="str">
        <f>IF(①対象区域面積!P17="","",①対象区域面積!P17)</f>
        <v/>
      </c>
      <c r="Q16" s="84" t="str">
        <f>IF(①対象区域面積!Q17="","",①対象区域面積!Q17)</f>
        <v/>
      </c>
      <c r="R16" s="84" t="str">
        <f>IF(①対象区域面積!R17="","",①対象区域面積!R17)</f>
        <v/>
      </c>
      <c r="S16" s="84" t="str">
        <f>IF(①対象区域面積!S17="","",①対象区域面積!S17)</f>
        <v/>
      </c>
      <c r="T16" s="84" t="str">
        <f>IF(①対象区域面積!T17="","",①対象区域面積!T17)</f>
        <v/>
      </c>
      <c r="U16" s="84" t="str">
        <f>IF(①対象区域面積!U17="","",①対象区域面積!U17)</f>
        <v/>
      </c>
      <c r="V16" s="84" t="str">
        <f>IF(①対象区域面積!V17="","",①対象区域面積!V17)</f>
        <v/>
      </c>
      <c r="W16" s="84" t="str">
        <f>IF(①対象区域面積!W17="","",①対象区域面積!W17)</f>
        <v/>
      </c>
      <c r="X16" s="84" t="str">
        <f>IF(①対象区域面積!X17="","",①対象区域面積!X17)</f>
        <v/>
      </c>
      <c r="Y16" s="89" t="str">
        <f>IF(①対象区域面積!Y17="","",①対象区域面積!Y17)</f>
        <v/>
      </c>
      <c r="Z16" s="85" t="str">
        <f>①対象区域面積!Z17</f>
        <v>しない</v>
      </c>
      <c r="AA16" s="86" t="str">
        <f>①対象区域面積!AA17</f>
        <v>しない</v>
      </c>
      <c r="AB16" s="6"/>
    </row>
    <row r="17" spans="1:28" x14ac:dyDescent="0.15">
      <c r="A17" s="6"/>
      <c r="B17" s="33" t="s">
        <v>36</v>
      </c>
      <c r="C17" s="84" t="str">
        <f>IF(①対象区域面積!C18="","",①対象区域面積!C18)</f>
        <v/>
      </c>
      <c r="D17" s="84" t="str">
        <f>IF(①対象区域面積!D18="","",①対象区域面積!D18)</f>
        <v/>
      </c>
      <c r="E17" s="84" t="str">
        <f>IF(①対象区域面積!E18="","",①対象区域面積!E18)</f>
        <v/>
      </c>
      <c r="F17" s="87" t="str">
        <f>IF(①対象区域面積!F18="","",①対象区域面積!F18)</f>
        <v/>
      </c>
      <c r="G17" s="88" t="str">
        <f>IF(①対象区域面積!G18="","",①対象区域面積!G18)</f>
        <v/>
      </c>
      <c r="H17" s="84" t="str">
        <f>IF(①対象区域面積!H18="","",①対象区域面積!H18)</f>
        <v/>
      </c>
      <c r="I17" s="84" t="str">
        <f>IF(①対象区域面積!I18="","",①対象区域面積!I18)</f>
        <v/>
      </c>
      <c r="J17" s="84" t="str">
        <f>IF(①対象区域面積!J18="","",①対象区域面積!J18)</f>
        <v/>
      </c>
      <c r="K17" s="84" t="str">
        <f>IF(①対象区域面積!K18="","",①対象区域面積!K18)</f>
        <v/>
      </c>
      <c r="L17" s="84" t="str">
        <f>IF(①対象区域面積!L18="","",①対象区域面積!L18)</f>
        <v/>
      </c>
      <c r="M17" s="84" t="str">
        <f>IF(①対象区域面積!M18="","",①対象区域面積!M18)</f>
        <v/>
      </c>
      <c r="N17" s="84" t="str">
        <f>IF(①対象区域面積!N18="","",①対象区域面積!N18)</f>
        <v/>
      </c>
      <c r="O17" s="84" t="str">
        <f>IF(①対象区域面積!O18="","",①対象区域面積!O18)</f>
        <v/>
      </c>
      <c r="P17" s="84" t="str">
        <f>IF(①対象区域面積!P18="","",①対象区域面積!P18)</f>
        <v/>
      </c>
      <c r="Q17" s="84" t="str">
        <f>IF(①対象区域面積!Q18="","",①対象区域面積!Q18)</f>
        <v/>
      </c>
      <c r="R17" s="84" t="str">
        <f>IF(①対象区域面積!R18="","",①対象区域面積!R18)</f>
        <v/>
      </c>
      <c r="S17" s="84" t="str">
        <f>IF(①対象区域面積!S18="","",①対象区域面積!S18)</f>
        <v/>
      </c>
      <c r="T17" s="84" t="str">
        <f>IF(①対象区域面積!T18="","",①対象区域面積!T18)</f>
        <v/>
      </c>
      <c r="U17" s="84" t="str">
        <f>IF(①対象区域面積!U18="","",①対象区域面積!U18)</f>
        <v/>
      </c>
      <c r="V17" s="84" t="str">
        <f>IF(①対象区域面積!V18="","",①対象区域面積!V18)</f>
        <v/>
      </c>
      <c r="W17" s="84" t="str">
        <f>IF(①対象区域面積!W18="","",①対象区域面積!W18)</f>
        <v/>
      </c>
      <c r="X17" s="84" t="str">
        <f>IF(①対象区域面積!X18="","",①対象区域面積!X18)</f>
        <v/>
      </c>
      <c r="Y17" s="89" t="str">
        <f>IF(①対象区域面積!Y18="","",①対象区域面積!Y18)</f>
        <v/>
      </c>
      <c r="Z17" s="85" t="str">
        <f>①対象区域面積!Z18</f>
        <v>しない</v>
      </c>
      <c r="AA17" s="86" t="str">
        <f>①対象区域面積!AA18</f>
        <v>しない</v>
      </c>
      <c r="AB17" s="6"/>
    </row>
    <row r="18" spans="1:28" x14ac:dyDescent="0.15">
      <c r="A18" s="6"/>
      <c r="B18" s="33" t="s">
        <v>37</v>
      </c>
      <c r="C18" s="84" t="str">
        <f>IF(①対象区域面積!C19="","",①対象区域面積!C19)</f>
        <v/>
      </c>
      <c r="D18" s="84" t="str">
        <f>IF(①対象区域面積!D19="","",①対象区域面積!D19)</f>
        <v/>
      </c>
      <c r="E18" s="84" t="str">
        <f>IF(①対象区域面積!E19="","",①対象区域面積!E19)</f>
        <v/>
      </c>
      <c r="F18" s="87" t="str">
        <f>IF(①対象区域面積!F19="","",①対象区域面積!F19)</f>
        <v/>
      </c>
      <c r="G18" s="88" t="str">
        <f>IF(①対象区域面積!G19="","",①対象区域面積!G19)</f>
        <v/>
      </c>
      <c r="H18" s="84" t="str">
        <f>IF(①対象区域面積!H19="","",①対象区域面積!H19)</f>
        <v/>
      </c>
      <c r="I18" s="84" t="str">
        <f>IF(①対象区域面積!I19="","",①対象区域面積!I19)</f>
        <v/>
      </c>
      <c r="J18" s="84" t="str">
        <f>IF(①対象区域面積!J19="","",①対象区域面積!J19)</f>
        <v/>
      </c>
      <c r="K18" s="84" t="str">
        <f>IF(①対象区域面積!K19="","",①対象区域面積!K19)</f>
        <v/>
      </c>
      <c r="L18" s="84" t="str">
        <f>IF(①対象区域面積!L19="","",①対象区域面積!L19)</f>
        <v/>
      </c>
      <c r="M18" s="84" t="str">
        <f>IF(①対象区域面積!M19="","",①対象区域面積!M19)</f>
        <v/>
      </c>
      <c r="N18" s="84" t="str">
        <f>IF(①対象区域面積!N19="","",①対象区域面積!N19)</f>
        <v/>
      </c>
      <c r="O18" s="84" t="str">
        <f>IF(①対象区域面積!O19="","",①対象区域面積!O19)</f>
        <v/>
      </c>
      <c r="P18" s="84" t="str">
        <f>IF(①対象区域面積!P19="","",①対象区域面積!P19)</f>
        <v/>
      </c>
      <c r="Q18" s="84" t="str">
        <f>IF(①対象区域面積!Q19="","",①対象区域面積!Q19)</f>
        <v/>
      </c>
      <c r="R18" s="84" t="str">
        <f>IF(①対象区域面積!R19="","",①対象区域面積!R19)</f>
        <v/>
      </c>
      <c r="S18" s="84" t="str">
        <f>IF(①対象区域面積!S19="","",①対象区域面積!S19)</f>
        <v/>
      </c>
      <c r="T18" s="84" t="str">
        <f>IF(①対象区域面積!T19="","",①対象区域面積!T19)</f>
        <v/>
      </c>
      <c r="U18" s="84" t="str">
        <f>IF(①対象区域面積!U19="","",①対象区域面積!U19)</f>
        <v/>
      </c>
      <c r="V18" s="84" t="str">
        <f>IF(①対象区域面積!V19="","",①対象区域面積!V19)</f>
        <v/>
      </c>
      <c r="W18" s="84" t="str">
        <f>IF(①対象区域面積!W19="","",①対象区域面積!W19)</f>
        <v/>
      </c>
      <c r="X18" s="84" t="str">
        <f>IF(①対象区域面積!X19="","",①対象区域面積!X19)</f>
        <v/>
      </c>
      <c r="Y18" s="89" t="str">
        <f>IF(①対象区域面積!Y19="","",①対象区域面積!Y19)</f>
        <v/>
      </c>
      <c r="Z18" s="85" t="str">
        <f>①対象区域面積!Z19</f>
        <v>しない</v>
      </c>
      <c r="AA18" s="86" t="str">
        <f>①対象区域面積!AA19</f>
        <v>しない</v>
      </c>
      <c r="AB18" s="6"/>
    </row>
    <row r="19" spans="1:28" x14ac:dyDescent="0.15">
      <c r="A19" s="6"/>
      <c r="B19" s="33" t="s">
        <v>38</v>
      </c>
      <c r="C19" s="84" t="str">
        <f>IF(①対象区域面積!C20="","",①対象区域面積!C20)</f>
        <v/>
      </c>
      <c r="D19" s="84" t="str">
        <f>IF(①対象区域面積!D20="","",①対象区域面積!D20)</f>
        <v/>
      </c>
      <c r="E19" s="84" t="str">
        <f>IF(①対象区域面積!E20="","",①対象区域面積!E20)</f>
        <v/>
      </c>
      <c r="F19" s="87" t="str">
        <f>IF(①対象区域面積!F20="","",①対象区域面積!F20)</f>
        <v/>
      </c>
      <c r="G19" s="88" t="str">
        <f>IF(①対象区域面積!G20="","",①対象区域面積!G20)</f>
        <v/>
      </c>
      <c r="H19" s="84" t="str">
        <f>IF(①対象区域面積!H20="","",①対象区域面積!H20)</f>
        <v/>
      </c>
      <c r="I19" s="84" t="str">
        <f>IF(①対象区域面積!I20="","",①対象区域面積!I20)</f>
        <v/>
      </c>
      <c r="J19" s="84" t="str">
        <f>IF(①対象区域面積!J20="","",①対象区域面積!J20)</f>
        <v/>
      </c>
      <c r="K19" s="84" t="str">
        <f>IF(①対象区域面積!K20="","",①対象区域面積!K20)</f>
        <v/>
      </c>
      <c r="L19" s="84" t="str">
        <f>IF(①対象区域面積!L20="","",①対象区域面積!L20)</f>
        <v/>
      </c>
      <c r="M19" s="84" t="str">
        <f>IF(①対象区域面積!M20="","",①対象区域面積!M20)</f>
        <v/>
      </c>
      <c r="N19" s="84" t="str">
        <f>IF(①対象区域面積!N20="","",①対象区域面積!N20)</f>
        <v/>
      </c>
      <c r="O19" s="84" t="str">
        <f>IF(①対象区域面積!O20="","",①対象区域面積!O20)</f>
        <v/>
      </c>
      <c r="P19" s="84" t="str">
        <f>IF(①対象区域面積!P20="","",①対象区域面積!P20)</f>
        <v/>
      </c>
      <c r="Q19" s="84" t="str">
        <f>IF(①対象区域面積!Q20="","",①対象区域面積!Q20)</f>
        <v/>
      </c>
      <c r="R19" s="84" t="str">
        <f>IF(①対象区域面積!R20="","",①対象区域面積!R20)</f>
        <v/>
      </c>
      <c r="S19" s="84" t="str">
        <f>IF(①対象区域面積!S20="","",①対象区域面積!S20)</f>
        <v/>
      </c>
      <c r="T19" s="84" t="str">
        <f>IF(①対象区域面積!T20="","",①対象区域面積!T20)</f>
        <v/>
      </c>
      <c r="U19" s="84" t="str">
        <f>IF(①対象区域面積!U20="","",①対象区域面積!U20)</f>
        <v/>
      </c>
      <c r="V19" s="84" t="str">
        <f>IF(①対象区域面積!V20="","",①対象区域面積!V20)</f>
        <v/>
      </c>
      <c r="W19" s="84" t="str">
        <f>IF(①対象区域面積!W20="","",①対象区域面積!W20)</f>
        <v/>
      </c>
      <c r="X19" s="84" t="str">
        <f>IF(①対象区域面積!X20="","",①対象区域面積!X20)</f>
        <v/>
      </c>
      <c r="Y19" s="89" t="str">
        <f>IF(①対象区域面積!Y20="","",①対象区域面積!Y20)</f>
        <v/>
      </c>
      <c r="Z19" s="85" t="str">
        <f>①対象区域面積!Z20</f>
        <v>しない</v>
      </c>
      <c r="AA19" s="86" t="str">
        <f>①対象区域面積!AA20</f>
        <v>しない</v>
      </c>
      <c r="AB19" s="6"/>
    </row>
    <row r="20" spans="1:28" x14ac:dyDescent="0.15">
      <c r="A20" s="6"/>
      <c r="B20" s="33" t="s">
        <v>39</v>
      </c>
      <c r="C20" s="84" t="str">
        <f>IF(①対象区域面積!C21="","",①対象区域面積!C21)</f>
        <v/>
      </c>
      <c r="D20" s="84" t="str">
        <f>IF(①対象区域面積!D21="","",①対象区域面積!D21)</f>
        <v/>
      </c>
      <c r="E20" s="84" t="str">
        <f>IF(①対象区域面積!E21="","",①対象区域面積!E21)</f>
        <v/>
      </c>
      <c r="F20" s="87" t="str">
        <f>IF(①対象区域面積!F21="","",①対象区域面積!F21)</f>
        <v/>
      </c>
      <c r="G20" s="88" t="str">
        <f>IF(①対象区域面積!G21="","",①対象区域面積!G21)</f>
        <v/>
      </c>
      <c r="H20" s="84" t="str">
        <f>IF(①対象区域面積!H21="","",①対象区域面積!H21)</f>
        <v/>
      </c>
      <c r="I20" s="84" t="str">
        <f>IF(①対象区域面積!I21="","",①対象区域面積!I21)</f>
        <v/>
      </c>
      <c r="J20" s="84" t="str">
        <f>IF(①対象区域面積!J21="","",①対象区域面積!J21)</f>
        <v/>
      </c>
      <c r="K20" s="84" t="str">
        <f>IF(①対象区域面積!K21="","",①対象区域面積!K21)</f>
        <v/>
      </c>
      <c r="L20" s="84" t="str">
        <f>IF(①対象区域面積!L21="","",①対象区域面積!L21)</f>
        <v/>
      </c>
      <c r="M20" s="84" t="str">
        <f>IF(①対象区域面積!M21="","",①対象区域面積!M21)</f>
        <v/>
      </c>
      <c r="N20" s="84" t="str">
        <f>IF(①対象区域面積!N21="","",①対象区域面積!N21)</f>
        <v/>
      </c>
      <c r="O20" s="84" t="str">
        <f>IF(①対象区域面積!O21="","",①対象区域面積!O21)</f>
        <v/>
      </c>
      <c r="P20" s="84" t="str">
        <f>IF(①対象区域面積!P21="","",①対象区域面積!P21)</f>
        <v/>
      </c>
      <c r="Q20" s="84" t="str">
        <f>IF(①対象区域面積!Q21="","",①対象区域面積!Q21)</f>
        <v/>
      </c>
      <c r="R20" s="84" t="str">
        <f>IF(①対象区域面積!R21="","",①対象区域面積!R21)</f>
        <v/>
      </c>
      <c r="S20" s="84" t="str">
        <f>IF(①対象区域面積!S21="","",①対象区域面積!S21)</f>
        <v/>
      </c>
      <c r="T20" s="84" t="str">
        <f>IF(①対象区域面積!T21="","",①対象区域面積!T21)</f>
        <v/>
      </c>
      <c r="U20" s="84" t="str">
        <f>IF(①対象区域面積!U21="","",①対象区域面積!U21)</f>
        <v/>
      </c>
      <c r="V20" s="84" t="str">
        <f>IF(①対象区域面積!V21="","",①対象区域面積!V21)</f>
        <v/>
      </c>
      <c r="W20" s="84" t="str">
        <f>IF(①対象区域面積!W21="","",①対象区域面積!W21)</f>
        <v/>
      </c>
      <c r="X20" s="84" t="str">
        <f>IF(①対象区域面積!X21="","",①対象区域面積!X21)</f>
        <v/>
      </c>
      <c r="Y20" s="89" t="str">
        <f>IF(①対象区域面積!Y21="","",①対象区域面積!Y21)</f>
        <v/>
      </c>
      <c r="Z20" s="85" t="str">
        <f>①対象区域面積!Z21</f>
        <v>しない</v>
      </c>
      <c r="AA20" s="86" t="str">
        <f>①対象区域面積!AA21</f>
        <v>しない</v>
      </c>
      <c r="AB20" s="6"/>
    </row>
    <row r="21" spans="1:28" x14ac:dyDescent="0.15">
      <c r="A21" s="6"/>
      <c r="B21" s="33" t="s">
        <v>40</v>
      </c>
      <c r="C21" s="84" t="str">
        <f>IF(①対象区域面積!C22="","",①対象区域面積!C22)</f>
        <v/>
      </c>
      <c r="D21" s="84" t="str">
        <f>IF(①対象区域面積!D22="","",①対象区域面積!D22)</f>
        <v/>
      </c>
      <c r="E21" s="84" t="str">
        <f>IF(①対象区域面積!E22="","",①対象区域面積!E22)</f>
        <v/>
      </c>
      <c r="F21" s="87" t="str">
        <f>IF(①対象区域面積!F22="","",①対象区域面積!F22)</f>
        <v/>
      </c>
      <c r="G21" s="88" t="str">
        <f>IF(①対象区域面積!G22="","",①対象区域面積!G22)</f>
        <v/>
      </c>
      <c r="H21" s="84" t="str">
        <f>IF(①対象区域面積!H22="","",①対象区域面積!H22)</f>
        <v/>
      </c>
      <c r="I21" s="84" t="str">
        <f>IF(①対象区域面積!I22="","",①対象区域面積!I22)</f>
        <v/>
      </c>
      <c r="J21" s="84" t="str">
        <f>IF(①対象区域面積!J22="","",①対象区域面積!J22)</f>
        <v/>
      </c>
      <c r="K21" s="84" t="str">
        <f>IF(①対象区域面積!K22="","",①対象区域面積!K22)</f>
        <v/>
      </c>
      <c r="L21" s="84" t="str">
        <f>IF(①対象区域面積!L22="","",①対象区域面積!L22)</f>
        <v/>
      </c>
      <c r="M21" s="84" t="str">
        <f>IF(①対象区域面積!M22="","",①対象区域面積!M22)</f>
        <v/>
      </c>
      <c r="N21" s="84" t="str">
        <f>IF(①対象区域面積!N22="","",①対象区域面積!N22)</f>
        <v/>
      </c>
      <c r="O21" s="84" t="str">
        <f>IF(①対象区域面積!O22="","",①対象区域面積!O22)</f>
        <v/>
      </c>
      <c r="P21" s="84" t="str">
        <f>IF(①対象区域面積!P22="","",①対象区域面積!P22)</f>
        <v/>
      </c>
      <c r="Q21" s="84" t="str">
        <f>IF(①対象区域面積!Q22="","",①対象区域面積!Q22)</f>
        <v/>
      </c>
      <c r="R21" s="84" t="str">
        <f>IF(①対象区域面積!R22="","",①対象区域面積!R22)</f>
        <v/>
      </c>
      <c r="S21" s="84" t="str">
        <f>IF(①対象区域面積!S22="","",①対象区域面積!S22)</f>
        <v/>
      </c>
      <c r="T21" s="84" t="str">
        <f>IF(①対象区域面積!T22="","",①対象区域面積!T22)</f>
        <v/>
      </c>
      <c r="U21" s="84" t="str">
        <f>IF(①対象区域面積!U22="","",①対象区域面積!U22)</f>
        <v/>
      </c>
      <c r="V21" s="84" t="str">
        <f>IF(①対象区域面積!V22="","",①対象区域面積!V22)</f>
        <v/>
      </c>
      <c r="W21" s="84" t="str">
        <f>IF(①対象区域面積!W22="","",①対象区域面積!W22)</f>
        <v/>
      </c>
      <c r="X21" s="84" t="str">
        <f>IF(①対象区域面積!X22="","",①対象区域面積!X22)</f>
        <v/>
      </c>
      <c r="Y21" s="89" t="str">
        <f>IF(①対象区域面積!Y22="","",①対象区域面積!Y22)</f>
        <v/>
      </c>
      <c r="Z21" s="85" t="str">
        <f>①対象区域面積!Z22</f>
        <v>しない</v>
      </c>
      <c r="AA21" s="86" t="str">
        <f>①対象区域面積!AA22</f>
        <v>しない</v>
      </c>
      <c r="AB21" s="6"/>
    </row>
    <row r="22" spans="1:28" x14ac:dyDescent="0.15">
      <c r="A22" s="6"/>
      <c r="B22" s="33" t="s">
        <v>41</v>
      </c>
      <c r="C22" s="84" t="str">
        <f>IF(①対象区域面積!C23="","",①対象区域面積!C23)</f>
        <v/>
      </c>
      <c r="D22" s="84" t="str">
        <f>IF(①対象区域面積!D23="","",①対象区域面積!D23)</f>
        <v/>
      </c>
      <c r="E22" s="84" t="str">
        <f>IF(①対象区域面積!E23="","",①対象区域面積!E23)</f>
        <v/>
      </c>
      <c r="F22" s="87" t="str">
        <f>IF(①対象区域面積!F23="","",①対象区域面積!F23)</f>
        <v/>
      </c>
      <c r="G22" s="88" t="str">
        <f>IF(①対象区域面積!G23="","",①対象区域面積!G23)</f>
        <v/>
      </c>
      <c r="H22" s="84" t="str">
        <f>IF(①対象区域面積!H23="","",①対象区域面積!H23)</f>
        <v/>
      </c>
      <c r="I22" s="84" t="str">
        <f>IF(①対象区域面積!I23="","",①対象区域面積!I23)</f>
        <v/>
      </c>
      <c r="J22" s="84" t="str">
        <f>IF(①対象区域面積!J23="","",①対象区域面積!J23)</f>
        <v/>
      </c>
      <c r="K22" s="84" t="str">
        <f>IF(①対象区域面積!K23="","",①対象区域面積!K23)</f>
        <v/>
      </c>
      <c r="L22" s="84" t="str">
        <f>IF(①対象区域面積!L23="","",①対象区域面積!L23)</f>
        <v/>
      </c>
      <c r="M22" s="84" t="str">
        <f>IF(①対象区域面積!M23="","",①対象区域面積!M23)</f>
        <v/>
      </c>
      <c r="N22" s="84" t="str">
        <f>IF(①対象区域面積!N23="","",①対象区域面積!N23)</f>
        <v/>
      </c>
      <c r="O22" s="84" t="str">
        <f>IF(①対象区域面積!O23="","",①対象区域面積!O23)</f>
        <v/>
      </c>
      <c r="P22" s="84" t="str">
        <f>IF(①対象区域面積!P23="","",①対象区域面積!P23)</f>
        <v/>
      </c>
      <c r="Q22" s="84" t="str">
        <f>IF(①対象区域面積!Q23="","",①対象区域面積!Q23)</f>
        <v/>
      </c>
      <c r="R22" s="84" t="str">
        <f>IF(①対象区域面積!R23="","",①対象区域面積!R23)</f>
        <v/>
      </c>
      <c r="S22" s="84" t="str">
        <f>IF(①対象区域面積!S23="","",①対象区域面積!S23)</f>
        <v/>
      </c>
      <c r="T22" s="84" t="str">
        <f>IF(①対象区域面積!T23="","",①対象区域面積!T23)</f>
        <v/>
      </c>
      <c r="U22" s="84" t="str">
        <f>IF(①対象区域面積!U23="","",①対象区域面積!U23)</f>
        <v/>
      </c>
      <c r="V22" s="84" t="str">
        <f>IF(①対象区域面積!V23="","",①対象区域面積!V23)</f>
        <v/>
      </c>
      <c r="W22" s="84" t="str">
        <f>IF(①対象区域面積!W23="","",①対象区域面積!W23)</f>
        <v/>
      </c>
      <c r="X22" s="84" t="str">
        <f>IF(①対象区域面積!X23="","",①対象区域面積!X23)</f>
        <v/>
      </c>
      <c r="Y22" s="89" t="str">
        <f>IF(①対象区域面積!Y23="","",①対象区域面積!Y23)</f>
        <v/>
      </c>
      <c r="Z22" s="85" t="str">
        <f>①対象区域面積!Z23</f>
        <v>しない</v>
      </c>
      <c r="AA22" s="86" t="str">
        <f>①対象区域面積!AA23</f>
        <v>しない</v>
      </c>
      <c r="AB22" s="6"/>
    </row>
    <row r="23" spans="1:28" x14ac:dyDescent="0.15">
      <c r="A23" s="6"/>
      <c r="B23" s="33" t="s">
        <v>42</v>
      </c>
      <c r="C23" s="84" t="str">
        <f>IF(①対象区域面積!C24="","",①対象区域面積!C24)</f>
        <v/>
      </c>
      <c r="D23" s="84" t="str">
        <f>IF(①対象区域面積!D24="","",①対象区域面積!D24)</f>
        <v/>
      </c>
      <c r="E23" s="84" t="str">
        <f>IF(①対象区域面積!E24="","",①対象区域面積!E24)</f>
        <v/>
      </c>
      <c r="F23" s="87" t="str">
        <f>IF(①対象区域面積!F24="","",①対象区域面積!F24)</f>
        <v/>
      </c>
      <c r="G23" s="88" t="str">
        <f>IF(①対象区域面積!G24="","",①対象区域面積!G24)</f>
        <v/>
      </c>
      <c r="H23" s="84" t="str">
        <f>IF(①対象区域面積!H24="","",①対象区域面積!H24)</f>
        <v/>
      </c>
      <c r="I23" s="84" t="str">
        <f>IF(①対象区域面積!I24="","",①対象区域面積!I24)</f>
        <v/>
      </c>
      <c r="J23" s="84" t="str">
        <f>IF(①対象区域面積!J24="","",①対象区域面積!J24)</f>
        <v/>
      </c>
      <c r="K23" s="84" t="str">
        <f>IF(①対象区域面積!K24="","",①対象区域面積!K24)</f>
        <v/>
      </c>
      <c r="L23" s="84" t="str">
        <f>IF(①対象区域面積!L24="","",①対象区域面積!L24)</f>
        <v/>
      </c>
      <c r="M23" s="84" t="str">
        <f>IF(①対象区域面積!M24="","",①対象区域面積!M24)</f>
        <v/>
      </c>
      <c r="N23" s="84" t="str">
        <f>IF(①対象区域面積!N24="","",①対象区域面積!N24)</f>
        <v/>
      </c>
      <c r="O23" s="84" t="str">
        <f>IF(①対象区域面積!O24="","",①対象区域面積!O24)</f>
        <v/>
      </c>
      <c r="P23" s="84" t="str">
        <f>IF(①対象区域面積!P24="","",①対象区域面積!P24)</f>
        <v/>
      </c>
      <c r="Q23" s="84" t="str">
        <f>IF(①対象区域面積!Q24="","",①対象区域面積!Q24)</f>
        <v/>
      </c>
      <c r="R23" s="84" t="str">
        <f>IF(①対象区域面積!R24="","",①対象区域面積!R24)</f>
        <v/>
      </c>
      <c r="S23" s="84" t="str">
        <f>IF(①対象区域面積!S24="","",①対象区域面積!S24)</f>
        <v/>
      </c>
      <c r="T23" s="84" t="str">
        <f>IF(①対象区域面積!T24="","",①対象区域面積!T24)</f>
        <v/>
      </c>
      <c r="U23" s="84" t="str">
        <f>IF(①対象区域面積!U24="","",①対象区域面積!U24)</f>
        <v/>
      </c>
      <c r="V23" s="84" t="str">
        <f>IF(①対象区域面積!V24="","",①対象区域面積!V24)</f>
        <v/>
      </c>
      <c r="W23" s="84" t="str">
        <f>IF(①対象区域面積!W24="","",①対象区域面積!W24)</f>
        <v/>
      </c>
      <c r="X23" s="84" t="str">
        <f>IF(①対象区域面積!X24="","",①対象区域面積!X24)</f>
        <v/>
      </c>
      <c r="Y23" s="89" t="str">
        <f>IF(①対象区域面積!Y24="","",①対象区域面積!Y24)</f>
        <v/>
      </c>
      <c r="Z23" s="85" t="str">
        <f>①対象区域面積!Z24</f>
        <v>しない</v>
      </c>
      <c r="AA23" s="86" t="str">
        <f>①対象区域面積!AA24</f>
        <v>しない</v>
      </c>
      <c r="AB23" s="6"/>
    </row>
    <row r="24" spans="1:28" x14ac:dyDescent="0.15">
      <c r="A24" s="6"/>
      <c r="B24" s="33" t="s">
        <v>43</v>
      </c>
      <c r="C24" s="90">
        <f t="shared" ref="C24:F24" si="0">SUM(C14:C23)</f>
        <v>0</v>
      </c>
      <c r="D24" s="90">
        <f t="shared" si="0"/>
        <v>0</v>
      </c>
      <c r="E24" s="90">
        <f t="shared" si="0"/>
        <v>0</v>
      </c>
      <c r="F24" s="91">
        <f t="shared" si="0"/>
        <v>0</v>
      </c>
      <c r="G24" s="92">
        <f>SUM(G14:G23)</f>
        <v>0</v>
      </c>
      <c r="H24" s="90">
        <f t="shared" ref="H24:Y24" si="1">SUM(H14:H23)</f>
        <v>0</v>
      </c>
      <c r="I24" s="90">
        <f t="shared" si="1"/>
        <v>0</v>
      </c>
      <c r="J24" s="90">
        <f t="shared" si="1"/>
        <v>0</v>
      </c>
      <c r="K24" s="90">
        <f t="shared" si="1"/>
        <v>0</v>
      </c>
      <c r="L24" s="90">
        <f t="shared" si="1"/>
        <v>0</v>
      </c>
      <c r="M24" s="90">
        <f t="shared" si="1"/>
        <v>0</v>
      </c>
      <c r="N24" s="90">
        <f t="shared" si="1"/>
        <v>0</v>
      </c>
      <c r="O24" s="90">
        <f t="shared" si="1"/>
        <v>0</v>
      </c>
      <c r="P24" s="90">
        <f t="shared" si="1"/>
        <v>0</v>
      </c>
      <c r="Q24" s="90">
        <f t="shared" si="1"/>
        <v>0</v>
      </c>
      <c r="R24" s="90">
        <f t="shared" si="1"/>
        <v>0</v>
      </c>
      <c r="S24" s="90">
        <f t="shared" si="1"/>
        <v>0</v>
      </c>
      <c r="T24" s="90">
        <f t="shared" si="1"/>
        <v>0</v>
      </c>
      <c r="U24" s="90">
        <f t="shared" si="1"/>
        <v>0</v>
      </c>
      <c r="V24" s="90">
        <f t="shared" si="1"/>
        <v>0</v>
      </c>
      <c r="W24" s="90">
        <f t="shared" si="1"/>
        <v>0</v>
      </c>
      <c r="X24" s="90">
        <f t="shared" si="1"/>
        <v>0</v>
      </c>
      <c r="Y24" s="93">
        <f t="shared" si="1"/>
        <v>0</v>
      </c>
      <c r="Z24" s="94">
        <f>IF(Z14="該当する",AD14,0)+IF(Z15="該当する",AD15,0)+IF(Z16="該当する",AD16,0)+IF(Z17="該当する",AD17,0)+IF(Z18="該当する",AD18,0)+IF(Z19="該当する",AD19,0)+IF(Z20="該当する",AD20,0)+IF(Z21="該当する",AD21,0)+IF(Z22="該当する",AD22,0)+IF(Z23="該当する",AD23,0)</f>
        <v>0</v>
      </c>
      <c r="AA24" s="93">
        <f>IF(AA14="該当する",AD14,0)+IF(AA15="該当する",AD15,0)+IF(AA16="該当する",AD16,0)+IF(AA17="該当する",AD17,0)+IF(AA18="該当する",AD18,0)+IF(AA19="該当する",AD19,0)+IF(AA20="該当する",AD20,0)+IF(AA21="該当する",AD21,0)+IF(AA22="該当する",AD22,0)+IF(AA23="該当する",AD23,0)</f>
        <v>0</v>
      </c>
      <c r="AB24" s="6"/>
    </row>
    <row r="25" spans="1:28" ht="14.25" thickBot="1" x14ac:dyDescent="0.2">
      <c r="A25" s="6"/>
      <c r="B25" s="34" t="s">
        <v>44</v>
      </c>
      <c r="C25" s="334">
        <f>SUM(C24:Y24)</f>
        <v>0</v>
      </c>
      <c r="D25" s="335"/>
      <c r="E25" s="335"/>
      <c r="F25" s="335"/>
      <c r="G25" s="335"/>
      <c r="H25" s="335"/>
      <c r="I25" s="335"/>
      <c r="J25" s="335"/>
      <c r="K25" s="335"/>
      <c r="L25" s="335"/>
      <c r="M25" s="335"/>
      <c r="N25" s="335"/>
      <c r="O25" s="335"/>
      <c r="P25" s="335"/>
      <c r="Q25" s="335"/>
      <c r="R25" s="335"/>
      <c r="S25" s="335"/>
      <c r="T25" s="335"/>
      <c r="U25" s="335"/>
      <c r="V25" s="335"/>
      <c r="W25" s="335"/>
      <c r="X25" s="335"/>
      <c r="Y25" s="335"/>
      <c r="Z25" s="367">
        <f>IF(OR(Z14="該当する",AA14="該当する"),AD14,0)+IF(OR(Z15="該当する",AA15="該当する"),AD15,0)+IF(OR(Z16="該当する",AA16="該当する"),AD16,0)+IF(OR(Z17="該当する",AA17="該当する"),AD17,0)+IF(OR(Z18="該当する",AA18="該当する"),AD18,0)+IF(OR(Z19="該当する",AA19="該当する"),AD19,0)+IF(OR(Z20="該当する",AA20="該当する"),AD20,0)+IF(OR(Z21="該当する",AA21="該当する"),AD21,0)+IF(OR(Z22="該当する",AA22="該当する"),AD22,0)+IF(OR(Z23="該当する",AA23="該当する"),AD23,0)</f>
        <v>0</v>
      </c>
      <c r="AA25" s="368"/>
      <c r="AB25" s="6"/>
    </row>
    <row r="26" spans="1:28" x14ac:dyDescent="0.15">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row>
    <row r="27" spans="1:28" x14ac:dyDescent="0.15">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row>
  </sheetData>
  <sheetProtection algorithmName="SHA-512" hashValue="+e+EfcbRQCIvj6MasJg9MGNv2KWZTpGAICYDDNxReABJg8fieJtH577ZQm78ybRSKgkdGPPTfMDs+jZOPxzBhw==" saltValue="bWxJBoMiLOsIh/i/H6bFbg==" spinCount="100000" sheet="1" objects="1" scenarios="1" selectLockedCells="1"/>
  <mergeCells count="35">
    <mergeCell ref="Z25:AA25"/>
    <mergeCell ref="S7:S13"/>
    <mergeCell ref="T7:T13"/>
    <mergeCell ref="U7:U13"/>
    <mergeCell ref="V7:V13"/>
    <mergeCell ref="W7:W13"/>
    <mergeCell ref="X7:X13"/>
    <mergeCell ref="AA4:AA13"/>
    <mergeCell ref="B4:Y4"/>
    <mergeCell ref="B5:B13"/>
    <mergeCell ref="Z4:Z13"/>
    <mergeCell ref="C5:F5"/>
    <mergeCell ref="G5:Y5"/>
    <mergeCell ref="C25:Y25"/>
    <mergeCell ref="P7:P13"/>
    <mergeCell ref="F6:F13"/>
    <mergeCell ref="W6:Y6"/>
    <mergeCell ref="D6:D13"/>
    <mergeCell ref="G7:G13"/>
    <mergeCell ref="Q7:Q13"/>
    <mergeCell ref="L7:L13"/>
    <mergeCell ref="R6:S6"/>
    <mergeCell ref="R7:R13"/>
    <mergeCell ref="I7:I13"/>
    <mergeCell ref="J7:J13"/>
    <mergeCell ref="Y7:Y13"/>
    <mergeCell ref="E6:E13"/>
    <mergeCell ref="K7:K13"/>
    <mergeCell ref="H7:H13"/>
    <mergeCell ref="C6:C13"/>
    <mergeCell ref="T6:V6"/>
    <mergeCell ref="M7:M13"/>
    <mergeCell ref="N7:N13"/>
    <mergeCell ref="O7:O13"/>
    <mergeCell ref="G6:Q6"/>
  </mergeCells>
  <phoneticPr fontId="13"/>
  <printOptions horizontalCentered="1" verticalCentered="1"/>
  <pageMargins left="0.70866141732283472" right="0.70866141732283472" top="0.74803149606299213" bottom="0.74803149606299213" header="0.31496062992125984" footer="0.31496062992125984"/>
  <pageSetup paperSize="9" scale="8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12</vt:i4>
      </vt:variant>
    </vt:vector>
  </HeadingPairs>
  <TitlesOfParts>
    <vt:vector size="25" baseType="lpstr">
      <vt:lpstr>⓪検討フロー</vt:lpstr>
      <vt:lpstr>参考_土地利用判別法</vt:lpstr>
      <vt:lpstr>①対象区域面積</vt:lpstr>
      <vt:lpstr>②必要対策量</vt:lpstr>
      <vt:lpstr>③浸透施設</vt:lpstr>
      <vt:lpstr>参考_比浸透量</vt:lpstr>
      <vt:lpstr>④貯留施設</vt:lpstr>
      <vt:lpstr>⑤判定</vt:lpstr>
      <vt:lpstr>様式-A</vt:lpstr>
      <vt:lpstr>様式-B</vt:lpstr>
      <vt:lpstr>様式-C</vt:lpstr>
      <vt:lpstr>様式-D</vt:lpstr>
      <vt:lpstr>様式-E</vt:lpstr>
      <vt:lpstr>'⓪検討フロー'!Print_Area</vt:lpstr>
      <vt:lpstr>①対象区域面積!Print_Area</vt:lpstr>
      <vt:lpstr>②必要対策量!Print_Area</vt:lpstr>
      <vt:lpstr>③浸透施設!Print_Area</vt:lpstr>
      <vt:lpstr>④貯留施設!Print_Area</vt:lpstr>
      <vt:lpstr>⑤判定!Print_Area</vt:lpstr>
      <vt:lpstr>参考_比浸透量!Print_Area</vt:lpstr>
      <vt:lpstr>'様式-A'!Print_Area</vt:lpstr>
      <vt:lpstr>'様式-B'!Print_Area</vt:lpstr>
      <vt:lpstr>'様式-C'!Print_Area</vt:lpstr>
      <vt:lpstr>'様式-D'!Print_Area</vt:lpstr>
      <vt:lpstr>'様式-E'!Print_Area</vt:lpstr>
    </vt:vector>
  </TitlesOfParts>
  <Company>川口市役所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kwg</dc:creator>
  <cp:lastModifiedBy>Administrator</cp:lastModifiedBy>
  <cp:lastPrinted>2025-05-29T00:47:12Z</cp:lastPrinted>
  <dcterms:created xsi:type="dcterms:W3CDTF">2014-05-22T23:24:33Z</dcterms:created>
  <dcterms:modified xsi:type="dcterms:W3CDTF">2025-06-26T06:51:09Z</dcterms:modified>
</cp:coreProperties>
</file>