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様式３" sheetId="1" r:id="rId1"/>
    <sheet name="様式３（記載例）" sheetId="2" r:id="rId2"/>
  </sheets>
  <definedNames>
    <definedName name="_xlnm.Print_Area" localSheetId="0">'様式３'!$A$1:$M$78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F49" authorId="0">
      <text>
        <r>
          <rPr>
            <sz val="11"/>
            <rFont val="MS P ゴシック"/>
            <family val="3"/>
          </rPr>
          <t xml:space="preserve">精算変更後の額
</t>
        </r>
      </text>
    </comment>
    <comment ref="I62" authorId="0">
      <text>
        <r>
          <rPr>
            <sz val="11"/>
            <rFont val="MS P ゴシック"/>
            <family val="3"/>
          </rPr>
          <t>精算変更時の設計書金額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G13" authorId="0">
      <text>
        <r>
          <rPr>
            <sz val="10"/>
            <rFont val="MS P ゴシック"/>
            <family val="3"/>
          </rPr>
          <t>設計時点の単価を用いるため、落札率（請負代金額／設計書金額）及び消費税率を乗じる</t>
        </r>
      </text>
    </comment>
  </commentList>
</comments>
</file>

<file path=xl/sharedStrings.xml><?xml version="1.0" encoding="utf-8"?>
<sst xmlns="http://schemas.openxmlformats.org/spreadsheetml/2006/main" count="190" uniqueCount="96">
  <si>
    <t>単位</t>
  </si>
  <si>
    <t>当初単価</t>
  </si>
  <si>
    <t>当初想定
金額</t>
  </si>
  <si>
    <t>購入単価</t>
  </si>
  <si>
    <t>購入金額</t>
  </si>
  <si>
    <t>購入年月</t>
  </si>
  <si>
    <t>品　目</t>
  </si>
  <si>
    <t>規　格</t>
  </si>
  <si>
    <t>数　量</t>
  </si>
  <si>
    <t>差　額</t>
  </si>
  <si>
    <t>備　考</t>
  </si>
  <si>
    <t>(あて先)川口市長</t>
  </si>
  <si>
    <t>工　事　名</t>
  </si>
  <si>
    <t>(注)</t>
  </si>
  <si>
    <t>１．購入先、購入単価、購入数量等を証明できる場合は、その資料(納品書等)を添付の上、併せて監督職員に提出すること。</t>
  </si>
  <si>
    <t>　　証明できない場合は、概算数量を記載の上、その算出根拠を記した書類を提出すること。</t>
  </si>
  <si>
    <t>鋼材類　合計</t>
  </si>
  <si>
    <t>燃料油　合計</t>
  </si>
  <si>
    <t>受注者負担額(契約額の１％)</t>
  </si>
  <si>
    <t>単品スライド請求額</t>
  </si>
  <si>
    <t>変動額</t>
  </si>
  <si>
    <t>２．対象材料は、品目毎および購入年月毎にとりまとめるものとする。なお、取りまとめ数量欄が足りない場合は、複数枚になってもよい。</t>
  </si>
  <si>
    <t>(様式３)</t>
  </si>
  <si>
    <t>請負代金額変更請求額計算書</t>
  </si>
  <si>
    <t>令和　　年　　　月　　　日</t>
  </si>
  <si>
    <t>川口市建設工事請負契約基準約款第２５条第５項に基づく請負代金額の変更請求額の内訳は、下記のとおりです。</t>
  </si>
  <si>
    <t>受注者</t>
  </si>
  <si>
    <t>所在地</t>
  </si>
  <si>
    <t>名　称</t>
  </si>
  <si>
    <t>代表者</t>
  </si>
  <si>
    <t>当該工事の契約額</t>
  </si>
  <si>
    <t>購入先</t>
  </si>
  <si>
    <t>　出来形部分等</t>
  </si>
  <si>
    <t>＝　（</t>
  </si>
  <si>
    <t>－</t>
  </si>
  <si>
    <t>　）×１％＝</t>
  </si>
  <si>
    <t>＝</t>
  </si>
  <si>
    <t>異形棒鋼</t>
  </si>
  <si>
    <t>SD295 D16</t>
  </si>
  <si>
    <t>ｔ</t>
  </si>
  <si>
    <t>川口商社</t>
  </si>
  <si>
    <t>R3年11月</t>
  </si>
  <si>
    <t>R3年12月</t>
  </si>
  <si>
    <t>R4年1月</t>
  </si>
  <si>
    <t>計</t>
  </si>
  <si>
    <t>鋼矢板</t>
  </si>
  <si>
    <t>SY295</t>
  </si>
  <si>
    <t>軽油</t>
  </si>
  <si>
    <t>L</t>
  </si>
  <si>
    <t>きゅぽらん石油</t>
  </si>
  <si>
    <t>R3年10月</t>
  </si>
  <si>
    <t>R3年11月</t>
  </si>
  <si>
    <t>軽油</t>
  </si>
  <si>
    <t>大型ブロック</t>
  </si>
  <si>
    <t>1500×670×750</t>
  </si>
  <si>
    <t>個</t>
  </si>
  <si>
    <t>埼玉資材</t>
  </si>
  <si>
    <t>R3年8月</t>
  </si>
  <si>
    <t>R3年9月</t>
  </si>
  <si>
    <t>1.2号</t>
  </si>
  <si>
    <t>きゅぽらん石油</t>
  </si>
  <si>
    <t>アスファルト混合物</t>
  </si>
  <si>
    <t>粗粒度As(20)</t>
  </si>
  <si>
    <t>購入先</t>
  </si>
  <si>
    <t>R3年9月</t>
  </si>
  <si>
    <t>　出来形部分等</t>
  </si>
  <si>
    <t>＝　（</t>
  </si>
  <si>
    <t>－</t>
  </si>
  <si>
    <t>○○○○□□□工事(○○○その１)</t>
  </si>
  <si>
    <t>川口市青木〇-〇-〇</t>
  </si>
  <si>
    <t>□□□建設（株）</t>
  </si>
  <si>
    <t>代表取締役　□□　○○</t>
  </si>
  <si>
    <t>３．変動額から受注者の負担額を差し引いて、単品スライド請求額を算出する計算過程を、別紙に記載すること。</t>
  </si>
  <si>
    <t>別紙</t>
  </si>
  <si>
    <t>① 請負代金額（消費税額含む）</t>
  </si>
  <si>
    <t>② 設計書金額（消費税相当額含む）</t>
  </si>
  <si>
    <t>③ 既成部分認定出来高金額（消費税相当額含む）</t>
  </si>
  <si>
    <t>④ スライド対象請負金額（消費税相当額含む） ①－③</t>
  </si>
  <si>
    <t>⑤ 対象請負金額１％ ④×0.01（受注者負担額）</t>
  </si>
  <si>
    <t>⑥ 購入金額－当初想定金額（鋼材）（落札率考慮）</t>
  </si>
  <si>
    <t>⑦ 購入金額－当初想定金額（燃料油）（落札率考慮）</t>
  </si>
  <si>
    <t>⑧ 購入金額－当初想定金額（その他材料①）（落札率考慮）</t>
  </si>
  <si>
    <t>⑨ 購入金額－当初想定金額（その他材料②）（落札率考慮）</t>
  </si>
  <si>
    <t>⑩ 変動額　⑥＋⑦＋⑧＋⑨</t>
  </si>
  <si>
    <t>単品スライド請求額　＝　⑩変動額　－　⑤受注者負担額</t>
  </si>
  <si>
    <t>＝</t>
  </si>
  <si>
    <t>L</t>
  </si>
  <si>
    <t>ｔ</t>
  </si>
  <si>
    <t>年　　　月　　　日</t>
  </si>
  <si>
    <t>その他の品目①　合計</t>
  </si>
  <si>
    <t>その他の品目②　合計</t>
  </si>
  <si>
    <t>＝</t>
  </si>
  <si>
    <t>－</t>
  </si>
  <si>
    <t>＝</t>
  </si>
  <si>
    <t>変動額</t>
  </si>
  <si>
    <t>　受注者負担額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</si>
</sst>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MS P ゴシック"/>
      <family val="3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6"/>
      <color indexed="8"/>
      <name val="Calibri"/>
      <family val="3"/>
    </font>
    <font>
      <sz val="16"/>
      <color indexed="8"/>
      <name val="Cambria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1" fillId="0" borderId="21" xfId="61" applyFont="1" applyFill="1" applyBorder="1" applyAlignment="1">
      <alignment vertical="center" shrinkToFit="1"/>
      <protection/>
    </xf>
    <xf numFmtId="0" fontId="1" fillId="0" borderId="10" xfId="61" applyFont="1" applyFill="1" applyBorder="1" applyAlignment="1">
      <alignment vertical="center" shrinkToFit="1"/>
      <protection/>
    </xf>
    <xf numFmtId="0" fontId="1" fillId="0" borderId="0" xfId="61" applyFont="1" applyAlignment="1">
      <alignment vertical="center"/>
      <protection/>
    </xf>
    <xf numFmtId="0" fontId="1" fillId="0" borderId="22" xfId="61" applyFont="1" applyFill="1" applyBorder="1" applyAlignment="1">
      <alignment horizontal="center" vertical="center" shrinkToFit="1"/>
      <protection/>
    </xf>
    <xf numFmtId="0" fontId="1" fillId="0" borderId="23" xfId="61" applyFont="1" applyFill="1" applyBorder="1" applyAlignment="1">
      <alignment horizontal="center" vertical="center" shrinkToFit="1"/>
      <protection/>
    </xf>
    <xf numFmtId="178" fontId="1" fillId="0" borderId="23" xfId="61" applyNumberFormat="1" applyFont="1" applyFill="1" applyBorder="1" applyAlignment="1">
      <alignment horizontal="center" vertical="center" shrinkToFit="1"/>
      <protection/>
    </xf>
    <xf numFmtId="38" fontId="0" fillId="0" borderId="23" xfId="49" applyFill="1" applyBorder="1" applyAlignment="1">
      <alignment horizontal="right" vertical="center" shrinkToFit="1"/>
    </xf>
    <xf numFmtId="0" fontId="1" fillId="0" borderId="24" xfId="61" applyFont="1" applyFill="1" applyBorder="1" applyAlignment="1">
      <alignment horizontal="center" vertical="center" shrinkToFit="1"/>
      <protection/>
    </xf>
    <xf numFmtId="0" fontId="1" fillId="0" borderId="0" xfId="61" applyFont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 shrinkToFit="1"/>
      <protection/>
    </xf>
    <xf numFmtId="0" fontId="6" fillId="0" borderId="24" xfId="61" applyFont="1" applyFill="1" applyBorder="1" applyAlignment="1">
      <alignment horizontal="center" vertical="center" shrinkToFit="1"/>
      <protection/>
    </xf>
    <xf numFmtId="38" fontId="0" fillId="0" borderId="10" xfId="49" applyFill="1" applyBorder="1" applyAlignment="1">
      <alignment horizontal="right" vertical="center" shrinkToFit="1"/>
    </xf>
    <xf numFmtId="0" fontId="1" fillId="0" borderId="22" xfId="61" applyFont="1" applyFill="1" applyBorder="1" applyAlignment="1">
      <alignment vertical="center" shrinkToFit="1"/>
      <protection/>
    </xf>
    <xf numFmtId="0" fontId="1" fillId="0" borderId="23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177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0" fontId="1" fillId="0" borderId="23" xfId="61" applyFont="1" applyFill="1" applyBorder="1" applyAlignment="1">
      <alignment horizontal="right" vertical="center" shrinkToFit="1"/>
      <protection/>
    </xf>
    <xf numFmtId="38" fontId="1" fillId="0" borderId="23" xfId="61" applyNumberFormat="1" applyFont="1" applyFill="1" applyBorder="1" applyAlignment="1">
      <alignment horizontal="right" vertical="center" shrinkToFit="1"/>
      <protection/>
    </xf>
    <xf numFmtId="0" fontId="1" fillId="0" borderId="29" xfId="61" applyFont="1" applyFill="1" applyBorder="1" applyAlignment="1">
      <alignment horizontal="center" vertical="center" shrinkToFit="1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38" fontId="0" fillId="0" borderId="30" xfId="49" applyFont="1" applyFill="1" applyBorder="1" applyAlignment="1" quotePrefix="1">
      <alignment vertical="center" shrinkToFit="1"/>
    </xf>
    <xf numFmtId="176" fontId="0" fillId="0" borderId="1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quotePrefix="1">
      <alignment horizontal="center" vertical="center"/>
    </xf>
    <xf numFmtId="38" fontId="0" fillId="0" borderId="32" xfId="49" applyFont="1" applyFill="1" applyBorder="1" applyAlignment="1" quotePrefix="1">
      <alignment horizontal="center" vertical="center" shrinkToFit="1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 wrapText="1"/>
    </xf>
    <xf numFmtId="38" fontId="0" fillId="0" borderId="27" xfId="49" applyFill="1" applyBorder="1" applyAlignment="1">
      <alignment horizontal="right" vertical="center" shrinkToFit="1"/>
    </xf>
    <xf numFmtId="176" fontId="0" fillId="0" borderId="20" xfId="0" applyNumberFormat="1" applyFont="1" applyFill="1" applyBorder="1" applyAlignment="1">
      <alignment vertical="center"/>
    </xf>
    <xf numFmtId="0" fontId="1" fillId="33" borderId="21" xfId="61" applyFont="1" applyFill="1" applyBorder="1" applyAlignment="1">
      <alignment vertical="center" shrinkToFit="1"/>
      <protection/>
    </xf>
    <xf numFmtId="0" fontId="1" fillId="33" borderId="10" xfId="61" applyFont="1" applyFill="1" applyBorder="1" applyAlignment="1">
      <alignment vertical="center" shrinkToFit="1"/>
      <protection/>
    </xf>
    <xf numFmtId="0" fontId="1" fillId="33" borderId="22" xfId="61" applyFont="1" applyFill="1" applyBorder="1" applyAlignment="1">
      <alignment horizontal="center" vertical="center" shrinkToFit="1"/>
      <protection/>
    </xf>
    <xf numFmtId="0" fontId="1" fillId="33" borderId="23" xfId="61" applyFont="1" applyFill="1" applyBorder="1" applyAlignment="1">
      <alignment horizontal="center" vertical="center" shrinkToFit="1"/>
      <protection/>
    </xf>
    <xf numFmtId="178" fontId="1" fillId="33" borderId="23" xfId="61" applyNumberFormat="1" applyFont="1" applyFill="1" applyBorder="1" applyAlignment="1">
      <alignment horizontal="center" vertical="center" shrinkToFit="1"/>
      <protection/>
    </xf>
    <xf numFmtId="38" fontId="0" fillId="33" borderId="23" xfId="49" applyFill="1" applyBorder="1" applyAlignment="1">
      <alignment horizontal="right" vertical="center" shrinkToFit="1"/>
    </xf>
    <xf numFmtId="0" fontId="1" fillId="33" borderId="24" xfId="61" applyFont="1" applyFill="1" applyBorder="1" applyAlignment="1">
      <alignment horizontal="center" vertical="center" shrinkToFit="1"/>
      <protection/>
    </xf>
    <xf numFmtId="0" fontId="1" fillId="33" borderId="21" xfId="61" applyFont="1" applyFill="1" applyBorder="1" applyAlignment="1">
      <alignment horizontal="center" vertical="center" shrinkToFit="1"/>
      <protection/>
    </xf>
    <xf numFmtId="0" fontId="1" fillId="33" borderId="10" xfId="61" applyFont="1" applyFill="1" applyBorder="1" applyAlignment="1">
      <alignment horizontal="center" vertical="center" shrinkToFit="1"/>
      <protection/>
    </xf>
    <xf numFmtId="0" fontId="6" fillId="33" borderId="24" xfId="61" applyFont="1" applyFill="1" applyBorder="1" applyAlignment="1">
      <alignment horizontal="center" vertical="center" shrinkToFit="1"/>
      <protection/>
    </xf>
    <xf numFmtId="38" fontId="0" fillId="33" borderId="10" xfId="49" applyFill="1" applyBorder="1" applyAlignment="1">
      <alignment horizontal="right" vertical="center" shrinkToFit="1"/>
    </xf>
    <xf numFmtId="0" fontId="1" fillId="33" borderId="22" xfId="61" applyFont="1" applyFill="1" applyBorder="1" applyAlignment="1">
      <alignment vertical="center" shrinkToFit="1"/>
      <protection/>
    </xf>
    <xf numFmtId="0" fontId="1" fillId="33" borderId="23" xfId="61" applyFont="1" applyFill="1" applyBorder="1" applyAlignment="1">
      <alignment vertical="center" shrinkToFit="1"/>
      <protection/>
    </xf>
    <xf numFmtId="0" fontId="5" fillId="33" borderId="23" xfId="61" applyFont="1" applyFill="1" applyBorder="1" applyAlignment="1">
      <alignment horizontal="center" vertical="center" shrinkToFit="1"/>
      <protection/>
    </xf>
    <xf numFmtId="177" fontId="0" fillId="33" borderId="25" xfId="0" applyNumberFormat="1" applyFont="1" applyFill="1" applyBorder="1" applyAlignment="1">
      <alignment horizontal="center" vertical="center"/>
    </xf>
    <xf numFmtId="176" fontId="0" fillId="33" borderId="25" xfId="0" applyNumberFormat="1" applyFont="1" applyFill="1" applyBorder="1" applyAlignment="1">
      <alignment vertical="center"/>
    </xf>
    <xf numFmtId="176" fontId="0" fillId="33" borderId="25" xfId="0" applyNumberFormat="1" applyFon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vertical="center"/>
    </xf>
    <xf numFmtId="176" fontId="0" fillId="33" borderId="27" xfId="0" applyNumberFormat="1" applyFont="1" applyFill="1" applyBorder="1" applyAlignment="1">
      <alignment horizontal="right" vertical="center"/>
    </xf>
    <xf numFmtId="176" fontId="0" fillId="33" borderId="28" xfId="0" applyNumberFormat="1" applyFont="1" applyFill="1" applyBorder="1" applyAlignment="1">
      <alignment vertical="center"/>
    </xf>
    <xf numFmtId="0" fontId="1" fillId="33" borderId="23" xfId="61" applyFont="1" applyFill="1" applyBorder="1" applyAlignment="1">
      <alignment horizontal="right" vertical="center" shrinkToFit="1"/>
      <protection/>
    </xf>
    <xf numFmtId="38" fontId="1" fillId="33" borderId="23" xfId="61" applyNumberFormat="1" applyFont="1" applyFill="1" applyBorder="1" applyAlignment="1">
      <alignment horizontal="right" vertical="center" shrinkToFit="1"/>
      <protection/>
    </xf>
    <xf numFmtId="0" fontId="1" fillId="33" borderId="29" xfId="61" applyFont="1" applyFill="1" applyBorder="1" applyAlignment="1">
      <alignment horizontal="center" vertical="center" shrinkToFit="1"/>
      <protection/>
    </xf>
    <xf numFmtId="176" fontId="0" fillId="0" borderId="31" xfId="0" applyNumberFormat="1" applyFont="1" applyBorder="1" applyAlignment="1" quotePrefix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 wrapText="1"/>
    </xf>
    <xf numFmtId="0" fontId="1" fillId="0" borderId="0" xfId="61" applyFont="1" applyFill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38" fontId="0" fillId="33" borderId="23" xfId="49" applyFill="1" applyBorder="1" applyAlignment="1">
      <alignment horizontal="center" vertical="center" shrinkToFit="1"/>
    </xf>
    <xf numFmtId="176" fontId="0" fillId="33" borderId="26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38" fontId="0" fillId="0" borderId="0" xfId="49" applyAlignment="1">
      <alignment horizontal="right" vertical="center"/>
    </xf>
    <xf numFmtId="38" fontId="0" fillId="0" borderId="36" xfId="49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 wrapText="1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0" fillId="0" borderId="0" xfId="49" applyAlignment="1">
      <alignment horizontal="right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horizontal="center" vertical="center" wrapText="1"/>
    </xf>
    <xf numFmtId="38" fontId="0" fillId="0" borderId="0" xfId="49" applyFont="1" applyAlignment="1">
      <alignment horizontal="right" vertical="center"/>
    </xf>
    <xf numFmtId="38" fontId="0" fillId="0" borderId="52" xfId="49" applyBorder="1" applyAlignment="1">
      <alignment horizontal="right" vertical="center"/>
    </xf>
    <xf numFmtId="38" fontId="0" fillId="0" borderId="53" xfId="49" applyFill="1" applyBorder="1" applyAlignment="1">
      <alignment horizontal="right" vertical="center" shrinkToFit="1"/>
    </xf>
    <xf numFmtId="38" fontId="0" fillId="0" borderId="54" xfId="49" applyFill="1" applyBorder="1" applyAlignment="1">
      <alignment horizontal="right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38" fontId="0" fillId="0" borderId="32" xfId="49" applyFill="1" applyBorder="1" applyAlignment="1">
      <alignment horizontal="center" vertical="center" shrinkToFit="1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176" fontId="0" fillId="33" borderId="39" xfId="0" applyNumberFormat="1" applyFont="1" applyFill="1" applyBorder="1" applyAlignment="1">
      <alignment horizontal="center" vertical="center"/>
    </xf>
    <xf numFmtId="176" fontId="0" fillId="33" borderId="40" xfId="0" applyNumberFormat="1" applyFont="1" applyFill="1" applyBorder="1" applyAlignment="1">
      <alignment horizontal="center" vertical="center"/>
    </xf>
    <xf numFmtId="176" fontId="0" fillId="33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76" fontId="0" fillId="33" borderId="50" xfId="0" applyNumberFormat="1" applyFont="1" applyFill="1" applyBorder="1" applyAlignment="1">
      <alignment horizontal="center" vertical="center"/>
    </xf>
    <xf numFmtId="176" fontId="0" fillId="33" borderId="31" xfId="0" applyNumberFormat="1" applyFont="1" applyFill="1" applyBorder="1" applyAlignment="1">
      <alignment horizontal="center" vertical="center"/>
    </xf>
    <xf numFmtId="38" fontId="0" fillId="33" borderId="32" xfId="49" applyFill="1" applyBorder="1" applyAlignment="1">
      <alignment horizontal="center" vertical="center" shrinkToFit="1"/>
    </xf>
    <xf numFmtId="38" fontId="0" fillId="33" borderId="0" xfId="49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2支給品受領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27</xdr:row>
      <xdr:rowOff>104775</xdr:rowOff>
    </xdr:from>
    <xdr:ext cx="3457575" cy="628650"/>
    <xdr:sp>
      <xdr:nvSpPr>
        <xdr:cNvPr id="1" name="テキスト ボックス 3"/>
        <xdr:cNvSpPr txBox="1">
          <a:spLocks noChangeArrowheads="1"/>
        </xdr:cNvSpPr>
      </xdr:nvSpPr>
      <xdr:spPr>
        <a:xfrm>
          <a:off x="4686300" y="6400800"/>
          <a:ext cx="34575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この場合、燃料油の変動額が契約額の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％を超えていないため、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スライド請求の対象外となります。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よって、記載を省略しても差し支えありません。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2"/>
  <sheetViews>
    <sheetView tabSelected="1" view="pageBreakPreview" zoomScale="70" zoomScaleNormal="70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1" max="1" width="1.57421875" style="0" customWidth="1"/>
    <col min="2" max="3" width="12.57421875" style="0" customWidth="1"/>
    <col min="4" max="4" width="4.57421875" style="0" customWidth="1"/>
    <col min="5" max="6" width="8.57421875" style="0" customWidth="1"/>
    <col min="7" max="7" width="12.57421875" style="0" customWidth="1"/>
    <col min="8" max="8" width="8.57421875" style="0" customWidth="1"/>
    <col min="9" max="10" width="12.57421875" style="0" customWidth="1"/>
    <col min="11" max="11" width="10.57421875" style="0" customWidth="1"/>
    <col min="12" max="12" width="12.57421875" style="0" customWidth="1"/>
    <col min="13" max="13" width="14.57421875" style="0" customWidth="1"/>
    <col min="14" max="16" width="1.57421875" style="0" customWidth="1"/>
  </cols>
  <sheetData>
    <row r="1" ht="18" customHeight="1">
      <c r="M1" s="2" t="s">
        <v>22</v>
      </c>
    </row>
    <row r="2" ht="18" customHeight="1">
      <c r="M2" s="2" t="s">
        <v>88</v>
      </c>
    </row>
    <row r="3" spans="2:13" ht="18.75">
      <c r="B3" s="111" t="s">
        <v>23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ht="18" customHeight="1">
      <c r="B4" t="s">
        <v>11</v>
      </c>
    </row>
    <row r="5" ht="18" customHeight="1">
      <c r="I5" t="s">
        <v>27</v>
      </c>
    </row>
    <row r="6" spans="8:9" ht="18" customHeight="1">
      <c r="H6" t="s">
        <v>26</v>
      </c>
      <c r="I6" t="s">
        <v>28</v>
      </c>
    </row>
    <row r="7" ht="18" customHeight="1">
      <c r="I7" t="s">
        <v>29</v>
      </c>
    </row>
    <row r="8" ht="18" customHeight="1"/>
    <row r="9" ht="18" customHeight="1">
      <c r="B9" t="s">
        <v>25</v>
      </c>
    </row>
    <row r="10" ht="18" customHeight="1"/>
    <row r="11" spans="2:11" ht="18" customHeight="1">
      <c r="B11" s="1" t="s">
        <v>12</v>
      </c>
      <c r="C11" s="119"/>
      <c r="D11" s="120"/>
      <c r="E11" s="120"/>
      <c r="F11" s="120"/>
      <c r="G11" s="120"/>
      <c r="H11" s="120"/>
      <c r="I11" s="120"/>
      <c r="J11" s="120"/>
      <c r="K11" s="121"/>
    </row>
    <row r="12" ht="18" customHeight="1" thickBot="1"/>
    <row r="13" spans="2:13" ht="27">
      <c r="B13" s="3" t="s">
        <v>6</v>
      </c>
      <c r="C13" s="4" t="s">
        <v>7</v>
      </c>
      <c r="D13" s="4" t="s">
        <v>0</v>
      </c>
      <c r="E13" s="4" t="s">
        <v>8</v>
      </c>
      <c r="F13" s="4" t="s">
        <v>1</v>
      </c>
      <c r="G13" s="5" t="s">
        <v>2</v>
      </c>
      <c r="H13" s="4" t="s">
        <v>3</v>
      </c>
      <c r="I13" s="4" t="s">
        <v>4</v>
      </c>
      <c r="J13" s="4" t="s">
        <v>31</v>
      </c>
      <c r="K13" s="4" t="s">
        <v>5</v>
      </c>
      <c r="L13" s="4" t="s">
        <v>9</v>
      </c>
      <c r="M13" s="6" t="s">
        <v>10</v>
      </c>
    </row>
    <row r="14" spans="2:14" s="86" customFormat="1" ht="18" customHeight="1">
      <c r="B14" s="22"/>
      <c r="C14" s="23"/>
      <c r="D14" s="23"/>
      <c r="E14" s="24"/>
      <c r="F14" s="25"/>
      <c r="G14" s="25"/>
      <c r="H14" s="25"/>
      <c r="I14" s="25"/>
      <c r="J14" s="25"/>
      <c r="K14" s="23"/>
      <c r="L14" s="25"/>
      <c r="M14" s="26"/>
      <c r="N14" s="85"/>
    </row>
    <row r="15" spans="2:13" s="86" customFormat="1" ht="18" customHeight="1">
      <c r="B15" s="28"/>
      <c r="C15" s="29"/>
      <c r="D15" s="29"/>
      <c r="E15" s="24"/>
      <c r="F15" s="25"/>
      <c r="G15" s="25"/>
      <c r="H15" s="25"/>
      <c r="I15" s="25"/>
      <c r="J15" s="25"/>
      <c r="K15" s="29"/>
      <c r="L15" s="25"/>
      <c r="M15" s="30"/>
    </row>
    <row r="16" spans="2:14" s="86" customFormat="1" ht="18" customHeight="1">
      <c r="B16" s="22"/>
      <c r="C16" s="23"/>
      <c r="D16" s="23"/>
      <c r="E16" s="24"/>
      <c r="F16" s="25"/>
      <c r="G16" s="25"/>
      <c r="H16" s="25"/>
      <c r="I16" s="25"/>
      <c r="J16" s="25"/>
      <c r="K16" s="23"/>
      <c r="L16" s="25"/>
      <c r="M16" s="30"/>
      <c r="N16" s="85"/>
    </row>
    <row r="17" spans="2:13" s="86" customFormat="1" ht="18" customHeight="1">
      <c r="B17" s="28"/>
      <c r="C17" s="29"/>
      <c r="D17" s="29"/>
      <c r="E17" s="24"/>
      <c r="F17" s="23"/>
      <c r="G17" s="25"/>
      <c r="H17" s="25"/>
      <c r="I17" s="25"/>
      <c r="J17" s="25"/>
      <c r="K17" s="31"/>
      <c r="L17" s="25"/>
      <c r="M17" s="30"/>
    </row>
    <row r="18" spans="2:13" s="86" customFormat="1" ht="18" customHeight="1">
      <c r="B18" s="32"/>
      <c r="C18" s="33"/>
      <c r="D18" s="33"/>
      <c r="E18" s="34"/>
      <c r="F18" s="34"/>
      <c r="G18" s="34"/>
      <c r="H18" s="34"/>
      <c r="I18" s="34"/>
      <c r="J18" s="34"/>
      <c r="K18" s="33"/>
      <c r="L18" s="34"/>
      <c r="M18" s="30"/>
    </row>
    <row r="19" spans="2:14" s="86" customFormat="1" ht="18" customHeight="1">
      <c r="B19" s="22"/>
      <c r="C19" s="23"/>
      <c r="D19" s="23"/>
      <c r="E19" s="24"/>
      <c r="F19" s="25"/>
      <c r="G19" s="25"/>
      <c r="H19" s="25"/>
      <c r="I19" s="25"/>
      <c r="J19" s="25"/>
      <c r="K19" s="23"/>
      <c r="L19" s="25"/>
      <c r="M19" s="26"/>
      <c r="N19" s="85"/>
    </row>
    <row r="20" spans="2:14" s="86" customFormat="1" ht="18" customHeight="1">
      <c r="B20" s="22"/>
      <c r="C20" s="23"/>
      <c r="D20" s="23"/>
      <c r="E20" s="24"/>
      <c r="F20" s="25"/>
      <c r="G20" s="25"/>
      <c r="H20" s="25"/>
      <c r="I20" s="25"/>
      <c r="J20" s="25"/>
      <c r="K20" s="23"/>
      <c r="L20" s="25"/>
      <c r="M20" s="30"/>
      <c r="N20" s="85"/>
    </row>
    <row r="21" spans="2:13" s="86" customFormat="1" ht="18" customHeight="1">
      <c r="B21" s="22"/>
      <c r="C21" s="29"/>
      <c r="D21" s="29"/>
      <c r="E21" s="24"/>
      <c r="F21" s="23"/>
      <c r="G21" s="25"/>
      <c r="H21" s="25"/>
      <c r="I21" s="25"/>
      <c r="J21" s="25"/>
      <c r="K21" s="31"/>
      <c r="L21" s="25"/>
      <c r="M21" s="30"/>
    </row>
    <row r="22" spans="2:13" s="86" customFormat="1" ht="18" customHeight="1" thickBot="1">
      <c r="B22" s="32"/>
      <c r="C22" s="33"/>
      <c r="D22" s="33"/>
      <c r="E22" s="34"/>
      <c r="F22" s="34"/>
      <c r="G22" s="34"/>
      <c r="H22" s="34"/>
      <c r="I22" s="34"/>
      <c r="J22" s="34"/>
      <c r="K22" s="33"/>
      <c r="L22" s="34"/>
      <c r="M22" s="30"/>
    </row>
    <row r="23" spans="2:13" s="87" customFormat="1" ht="18" customHeight="1" thickBot="1">
      <c r="B23" s="112" t="s">
        <v>16</v>
      </c>
      <c r="C23" s="113"/>
      <c r="D23" s="114"/>
      <c r="E23" s="35"/>
      <c r="F23" s="36"/>
      <c r="G23" s="37"/>
      <c r="H23" s="36"/>
      <c r="I23" s="37"/>
      <c r="J23" s="38"/>
      <c r="K23" s="39"/>
      <c r="L23" s="40"/>
      <c r="M23" s="41"/>
    </row>
    <row r="24" spans="2:13" s="86" customFormat="1" ht="18" customHeight="1">
      <c r="B24" s="22"/>
      <c r="C24" s="23"/>
      <c r="D24" s="23"/>
      <c r="E24" s="24"/>
      <c r="F24" s="42"/>
      <c r="G24" s="25"/>
      <c r="H24" s="42"/>
      <c r="I24" s="25"/>
      <c r="J24" s="25"/>
      <c r="K24" s="23"/>
      <c r="L24" s="43"/>
      <c r="M24" s="44"/>
    </row>
    <row r="25" spans="2:13" s="86" customFormat="1" ht="18" customHeight="1">
      <c r="B25" s="22"/>
      <c r="C25" s="23"/>
      <c r="D25" s="23"/>
      <c r="E25" s="24"/>
      <c r="F25" s="42"/>
      <c r="G25" s="25"/>
      <c r="H25" s="42"/>
      <c r="I25" s="25"/>
      <c r="J25" s="25"/>
      <c r="K25" s="23"/>
      <c r="L25" s="43"/>
      <c r="M25" s="26"/>
    </row>
    <row r="26" spans="2:13" s="86" customFormat="1" ht="18" customHeight="1">
      <c r="B26" s="28"/>
      <c r="C26" s="29"/>
      <c r="D26" s="29"/>
      <c r="E26" s="24"/>
      <c r="F26" s="23"/>
      <c r="G26" s="25"/>
      <c r="H26" s="25"/>
      <c r="I26" s="25"/>
      <c r="J26" s="25"/>
      <c r="K26" s="31"/>
      <c r="L26" s="25"/>
      <c r="M26" s="30"/>
    </row>
    <row r="27" spans="2:13" s="86" customFormat="1" ht="18" customHeight="1">
      <c r="B27" s="28"/>
      <c r="C27" s="29"/>
      <c r="D27" s="29"/>
      <c r="E27" s="24"/>
      <c r="F27" s="23"/>
      <c r="G27" s="25"/>
      <c r="H27" s="25"/>
      <c r="I27" s="25"/>
      <c r="J27" s="25"/>
      <c r="K27" s="31"/>
      <c r="L27" s="25"/>
      <c r="M27" s="30"/>
    </row>
    <row r="28" spans="2:13" s="86" customFormat="1" ht="18" customHeight="1">
      <c r="B28" s="28"/>
      <c r="C28" s="29"/>
      <c r="D28" s="29"/>
      <c r="E28" s="24"/>
      <c r="F28" s="23"/>
      <c r="G28" s="25"/>
      <c r="H28" s="25"/>
      <c r="I28" s="25"/>
      <c r="J28" s="25"/>
      <c r="K28" s="31"/>
      <c r="L28" s="25"/>
      <c r="M28" s="30"/>
    </row>
    <row r="29" spans="2:13" s="86" customFormat="1" ht="18" customHeight="1">
      <c r="B29" s="28"/>
      <c r="C29" s="29"/>
      <c r="D29" s="29"/>
      <c r="E29" s="24"/>
      <c r="F29" s="23"/>
      <c r="G29" s="25"/>
      <c r="H29" s="25"/>
      <c r="I29" s="25"/>
      <c r="J29" s="25"/>
      <c r="K29" s="31"/>
      <c r="L29" s="25"/>
      <c r="M29" s="30"/>
    </row>
    <row r="30" spans="2:13" s="86" customFormat="1" ht="18" customHeight="1">
      <c r="B30" s="28"/>
      <c r="C30" s="29"/>
      <c r="D30" s="29"/>
      <c r="E30" s="24"/>
      <c r="F30" s="23"/>
      <c r="G30" s="25"/>
      <c r="H30" s="25"/>
      <c r="I30" s="25"/>
      <c r="J30" s="25"/>
      <c r="K30" s="31"/>
      <c r="L30" s="25"/>
      <c r="M30" s="30"/>
    </row>
    <row r="31" spans="2:13" s="86" customFormat="1" ht="18" customHeight="1" thickBot="1">
      <c r="B31" s="19"/>
      <c r="C31" s="20"/>
      <c r="D31" s="20"/>
      <c r="E31" s="23"/>
      <c r="F31" s="23"/>
      <c r="G31" s="23"/>
      <c r="H31" s="23"/>
      <c r="I31" s="23"/>
      <c r="J31" s="23"/>
      <c r="K31" s="20"/>
      <c r="L31" s="23"/>
      <c r="M31" s="26"/>
    </row>
    <row r="32" spans="2:13" s="87" customFormat="1" ht="18" customHeight="1" thickBot="1">
      <c r="B32" s="112" t="s">
        <v>17</v>
      </c>
      <c r="C32" s="113"/>
      <c r="D32" s="114"/>
      <c r="E32" s="35"/>
      <c r="F32" s="36"/>
      <c r="G32" s="37"/>
      <c r="H32" s="36"/>
      <c r="I32" s="37"/>
      <c r="J32" s="38"/>
      <c r="K32" s="39"/>
      <c r="L32" s="40"/>
      <c r="M32" s="41"/>
    </row>
    <row r="33" spans="2:14" s="86" customFormat="1" ht="18" customHeight="1">
      <c r="B33" s="22"/>
      <c r="C33" s="23"/>
      <c r="D33" s="23"/>
      <c r="E33" s="24"/>
      <c r="F33" s="25"/>
      <c r="G33" s="25"/>
      <c r="H33" s="25"/>
      <c r="I33" s="25"/>
      <c r="J33" s="25"/>
      <c r="K33" s="23"/>
      <c r="L33" s="25"/>
      <c r="M33" s="26"/>
      <c r="N33" s="85"/>
    </row>
    <row r="34" spans="2:13" s="86" customFormat="1" ht="18" customHeight="1">
      <c r="B34" s="28"/>
      <c r="C34" s="29"/>
      <c r="D34" s="29"/>
      <c r="E34" s="24"/>
      <c r="F34" s="25"/>
      <c r="G34" s="25"/>
      <c r="H34" s="25"/>
      <c r="I34" s="25"/>
      <c r="J34" s="25"/>
      <c r="K34" s="29"/>
      <c r="L34" s="25"/>
      <c r="M34" s="30"/>
    </row>
    <row r="35" spans="2:14" s="86" customFormat="1" ht="18" customHeight="1">
      <c r="B35" s="22"/>
      <c r="C35" s="23"/>
      <c r="D35" s="23"/>
      <c r="E35" s="24"/>
      <c r="F35" s="25"/>
      <c r="G35" s="25"/>
      <c r="H35" s="25"/>
      <c r="I35" s="25"/>
      <c r="J35" s="25"/>
      <c r="K35" s="23"/>
      <c r="L35" s="25"/>
      <c r="M35" s="30"/>
      <c r="N35" s="85"/>
    </row>
    <row r="36" spans="2:13" s="86" customFormat="1" ht="18" customHeight="1">
      <c r="B36" s="22"/>
      <c r="C36" s="29"/>
      <c r="D36" s="29"/>
      <c r="E36" s="24"/>
      <c r="F36" s="23"/>
      <c r="G36" s="25"/>
      <c r="H36" s="25"/>
      <c r="I36" s="25"/>
      <c r="J36" s="25"/>
      <c r="K36" s="31"/>
      <c r="L36" s="25"/>
      <c r="M36" s="30"/>
    </row>
    <row r="37" spans="2:13" s="86" customFormat="1" ht="18" customHeight="1">
      <c r="B37" s="22"/>
      <c r="C37" s="23"/>
      <c r="D37" s="23"/>
      <c r="E37" s="24"/>
      <c r="F37" s="23"/>
      <c r="G37" s="25"/>
      <c r="H37" s="25"/>
      <c r="I37" s="25"/>
      <c r="J37" s="25"/>
      <c r="K37" s="25"/>
      <c r="L37" s="25"/>
      <c r="M37" s="30"/>
    </row>
    <row r="38" spans="2:14" s="86" customFormat="1" ht="18" customHeight="1" thickBo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85"/>
    </row>
    <row r="39" spans="2:13" s="87" customFormat="1" ht="18" customHeight="1" thickBot="1">
      <c r="B39" s="112" t="s">
        <v>89</v>
      </c>
      <c r="C39" s="113"/>
      <c r="D39" s="114"/>
      <c r="E39" s="35"/>
      <c r="F39" s="36"/>
      <c r="G39" s="37"/>
      <c r="H39" s="36"/>
      <c r="I39" s="37"/>
      <c r="J39" s="38"/>
      <c r="K39" s="39"/>
      <c r="L39" s="40"/>
      <c r="M39" s="41"/>
    </row>
    <row r="40" spans="2:14" s="86" customFormat="1" ht="18" customHeight="1">
      <c r="B40" s="22"/>
      <c r="C40" s="23"/>
      <c r="D40" s="23"/>
      <c r="E40" s="24"/>
      <c r="F40" s="25"/>
      <c r="G40" s="25"/>
      <c r="H40" s="25"/>
      <c r="I40" s="25"/>
      <c r="J40" s="25"/>
      <c r="K40" s="23"/>
      <c r="L40" s="25"/>
      <c r="M40" s="26"/>
      <c r="N40" s="85"/>
    </row>
    <row r="41" spans="2:13" s="86" customFormat="1" ht="18" customHeight="1">
      <c r="B41" s="28"/>
      <c r="C41" s="29"/>
      <c r="D41" s="23"/>
      <c r="E41" s="24"/>
      <c r="F41" s="25"/>
      <c r="G41" s="25"/>
      <c r="H41" s="25"/>
      <c r="I41" s="25"/>
      <c r="J41" s="25"/>
      <c r="K41" s="29"/>
      <c r="L41" s="25"/>
      <c r="M41" s="30"/>
    </row>
    <row r="42" spans="2:13" s="86" customFormat="1" ht="18" customHeight="1">
      <c r="B42" s="22"/>
      <c r="C42" s="29"/>
      <c r="D42" s="29"/>
      <c r="E42" s="24"/>
      <c r="F42" s="23"/>
      <c r="G42" s="25"/>
      <c r="H42" s="25"/>
      <c r="I42" s="25"/>
      <c r="J42" s="25"/>
      <c r="K42" s="31"/>
      <c r="L42" s="25"/>
      <c r="M42" s="30"/>
    </row>
    <row r="43" spans="2:13" s="86" customFormat="1" ht="18" customHeight="1">
      <c r="B43" s="22"/>
      <c r="C43" s="23"/>
      <c r="D43" s="23"/>
      <c r="E43" s="24"/>
      <c r="F43" s="23"/>
      <c r="G43" s="25"/>
      <c r="H43" s="25"/>
      <c r="I43" s="25"/>
      <c r="J43" s="25"/>
      <c r="K43" s="25"/>
      <c r="L43" s="25"/>
      <c r="M43" s="30"/>
    </row>
    <row r="44" spans="2:13" s="86" customFormat="1" ht="18" customHeight="1">
      <c r="B44" s="22"/>
      <c r="C44" s="23"/>
      <c r="D44" s="23"/>
      <c r="E44" s="24"/>
      <c r="F44" s="23"/>
      <c r="G44" s="25"/>
      <c r="H44" s="25"/>
      <c r="I44" s="25"/>
      <c r="J44" s="25"/>
      <c r="K44" s="25"/>
      <c r="L44" s="25"/>
      <c r="M44" s="30"/>
    </row>
    <row r="45" spans="2:13" s="86" customFormat="1" ht="18" customHeight="1" thickBot="1">
      <c r="B45" s="22"/>
      <c r="C45" s="23"/>
      <c r="D45" s="23"/>
      <c r="E45" s="24"/>
      <c r="F45" s="23"/>
      <c r="G45" s="25"/>
      <c r="H45" s="25"/>
      <c r="I45" s="25"/>
      <c r="J45" s="25"/>
      <c r="K45" s="25"/>
      <c r="L45" s="25"/>
      <c r="M45" s="30"/>
    </row>
    <row r="46" spans="2:13" s="87" customFormat="1" ht="18" customHeight="1" thickBot="1">
      <c r="B46" s="112" t="s">
        <v>90</v>
      </c>
      <c r="C46" s="113"/>
      <c r="D46" s="114"/>
      <c r="E46" s="35"/>
      <c r="F46" s="36"/>
      <c r="G46" s="37"/>
      <c r="H46" s="36"/>
      <c r="I46" s="37"/>
      <c r="J46" s="38"/>
      <c r="K46" s="39"/>
      <c r="L46" s="40"/>
      <c r="M46" s="41"/>
    </row>
    <row r="47" spans="2:13" s="87" customFormat="1" ht="18" customHeight="1" thickBot="1">
      <c r="B47" s="45"/>
      <c r="C47" s="46"/>
      <c r="D47" s="46"/>
      <c r="E47" s="47"/>
      <c r="F47" s="47"/>
      <c r="G47" s="47"/>
      <c r="H47" s="47"/>
      <c r="I47" s="47"/>
      <c r="J47" s="47"/>
      <c r="K47" s="46"/>
      <c r="L47" s="47"/>
      <c r="M47" s="48"/>
    </row>
    <row r="48" spans="2:13" s="87" customFormat="1" ht="18" customHeight="1">
      <c r="B48" s="115" t="s">
        <v>18</v>
      </c>
      <c r="C48" s="116"/>
      <c r="D48" s="116"/>
      <c r="E48" s="49"/>
      <c r="F48" s="116" t="s">
        <v>30</v>
      </c>
      <c r="G48" s="116"/>
      <c r="H48" s="50"/>
      <c r="I48" s="135" t="s">
        <v>32</v>
      </c>
      <c r="J48" s="135"/>
      <c r="K48" s="94"/>
      <c r="L48" s="133">
        <f>(F49-I49)*0.01</f>
        <v>0</v>
      </c>
      <c r="M48" s="51"/>
    </row>
    <row r="49" spans="2:13" s="87" customFormat="1" ht="18" customHeight="1" thickBot="1">
      <c r="B49" s="117"/>
      <c r="C49" s="118"/>
      <c r="D49" s="118"/>
      <c r="E49" s="52" t="s">
        <v>33</v>
      </c>
      <c r="F49" s="127"/>
      <c r="G49" s="128"/>
      <c r="H49" s="53" t="s">
        <v>34</v>
      </c>
      <c r="I49" s="136"/>
      <c r="J49" s="136"/>
      <c r="K49" s="54" t="s">
        <v>35</v>
      </c>
      <c r="L49" s="134"/>
      <c r="M49" s="51"/>
    </row>
    <row r="50" spans="2:13" s="87" customFormat="1" ht="18" customHeight="1" thickBot="1">
      <c r="B50" s="129" t="s">
        <v>20</v>
      </c>
      <c r="C50" s="130"/>
      <c r="D50" s="130"/>
      <c r="E50" s="55"/>
      <c r="F50" s="99"/>
      <c r="G50" s="99"/>
      <c r="H50" s="95" t="s">
        <v>91</v>
      </c>
      <c r="I50" s="99"/>
      <c r="J50" s="99"/>
      <c r="K50" s="54"/>
      <c r="L50" s="56">
        <f>IF(L23&gt;L48,L23,0)+IF(L32&gt;L48,L32,0)+IF(L39&gt;L48,L39,0)+IF(L46&gt;L48,L46,0)</f>
        <v>0</v>
      </c>
      <c r="M50" s="51"/>
    </row>
    <row r="51" spans="2:13" s="87" customFormat="1" ht="18" customHeight="1">
      <c r="B51" s="115" t="s">
        <v>19</v>
      </c>
      <c r="C51" s="116"/>
      <c r="D51" s="123"/>
      <c r="E51" s="101"/>
      <c r="F51" s="116" t="s">
        <v>94</v>
      </c>
      <c r="G51" s="116"/>
      <c r="H51" s="96"/>
      <c r="I51" s="116" t="s">
        <v>95</v>
      </c>
      <c r="J51" s="116"/>
      <c r="K51" s="102"/>
      <c r="L51" s="133">
        <f>F52-I52</f>
        <v>0</v>
      </c>
      <c r="M51" s="51"/>
    </row>
    <row r="52" spans="2:13" s="87" customFormat="1" ht="18" customHeight="1" thickBot="1">
      <c r="B52" s="124"/>
      <c r="C52" s="125"/>
      <c r="D52" s="126"/>
      <c r="E52" s="109" t="s">
        <v>36</v>
      </c>
      <c r="F52" s="125">
        <f>L50</f>
        <v>0</v>
      </c>
      <c r="G52" s="125"/>
      <c r="H52" s="103" t="s">
        <v>92</v>
      </c>
      <c r="I52" s="125">
        <f>L48</f>
        <v>0</v>
      </c>
      <c r="J52" s="125"/>
      <c r="K52" s="104" t="s">
        <v>91</v>
      </c>
      <c r="L52" s="134"/>
      <c r="M52" s="57"/>
    </row>
    <row r="53" ht="18" customHeight="1"/>
    <row r="54" ht="18" customHeight="1">
      <c r="B54" t="s">
        <v>13</v>
      </c>
    </row>
    <row r="55" ht="18" customHeight="1">
      <c r="B55" t="s">
        <v>14</v>
      </c>
    </row>
    <row r="56" ht="18" customHeight="1">
      <c r="B56" t="s">
        <v>15</v>
      </c>
    </row>
    <row r="57" ht="18" customHeight="1">
      <c r="B57" t="s">
        <v>21</v>
      </c>
    </row>
    <row r="58" ht="18" customHeight="1">
      <c r="B58" t="s">
        <v>72</v>
      </c>
    </row>
    <row r="60" ht="27" customHeight="1">
      <c r="B60" t="s">
        <v>73</v>
      </c>
    </row>
    <row r="61" spans="2:10" ht="27" customHeight="1">
      <c r="B61" t="s">
        <v>74</v>
      </c>
      <c r="I61" s="122">
        <f>F49</f>
        <v>0</v>
      </c>
      <c r="J61" s="122"/>
    </row>
    <row r="62" spans="2:10" ht="27" customHeight="1">
      <c r="B62" t="s">
        <v>75</v>
      </c>
      <c r="I62" s="122"/>
      <c r="J62" s="122"/>
    </row>
    <row r="63" spans="2:10" ht="27" customHeight="1">
      <c r="B63" t="s">
        <v>76</v>
      </c>
      <c r="I63" s="122">
        <f>I49</f>
        <v>0</v>
      </c>
      <c r="J63" s="122"/>
    </row>
    <row r="64" spans="2:10" ht="27" customHeight="1">
      <c r="B64" t="s">
        <v>77</v>
      </c>
      <c r="I64" s="122">
        <f>I61-I63</f>
        <v>0</v>
      </c>
      <c r="J64" s="122"/>
    </row>
    <row r="65" spans="2:10" ht="27" customHeight="1">
      <c r="B65" t="s">
        <v>78</v>
      </c>
      <c r="I65" s="122">
        <f>I64*0.01</f>
        <v>0</v>
      </c>
      <c r="J65" s="122"/>
    </row>
    <row r="66" spans="2:10" ht="27" customHeight="1">
      <c r="B66" t="s">
        <v>79</v>
      </c>
      <c r="I66" s="122">
        <f>IF(L23&gt;I65,L23,0)</f>
        <v>0</v>
      </c>
      <c r="J66" s="122"/>
    </row>
    <row r="67" spans="2:10" ht="27" customHeight="1">
      <c r="B67" t="s">
        <v>80</v>
      </c>
      <c r="I67" s="131">
        <f>IF(L32&gt;I65,L32,0)</f>
        <v>0</v>
      </c>
      <c r="J67" s="122"/>
    </row>
    <row r="68" spans="2:10" ht="27" customHeight="1">
      <c r="B68" t="s">
        <v>81</v>
      </c>
      <c r="I68" s="122">
        <f>IF(L39&gt;I65,L39,0)</f>
        <v>0</v>
      </c>
      <c r="J68" s="122"/>
    </row>
    <row r="69" spans="2:10" ht="27" customHeight="1">
      <c r="B69" t="s">
        <v>82</v>
      </c>
      <c r="I69" s="131">
        <f>IF(L46&gt;I65,L46,0)</f>
        <v>0</v>
      </c>
      <c r="J69" s="122"/>
    </row>
    <row r="70" spans="2:10" ht="27" customHeight="1">
      <c r="B70" t="s">
        <v>83</v>
      </c>
      <c r="I70" s="122">
        <f>I66+I67+I68+I69</f>
        <v>0</v>
      </c>
      <c r="J70" s="122"/>
    </row>
    <row r="71" spans="9:10" ht="27" customHeight="1">
      <c r="I71" s="93"/>
      <c r="J71" s="93"/>
    </row>
    <row r="72" spans="2:10" ht="27" customHeight="1" thickBot="1">
      <c r="B72" t="s">
        <v>84</v>
      </c>
      <c r="H72" t="s">
        <v>85</v>
      </c>
      <c r="I72" s="132">
        <f>I70-I65</f>
        <v>0</v>
      </c>
      <c r="J72" s="132"/>
    </row>
    <row r="73" ht="14.25" thickTop="1"/>
  </sheetData>
  <sheetProtection/>
  <mergeCells count="30">
    <mergeCell ref="L51:L52"/>
    <mergeCell ref="F51:G51"/>
    <mergeCell ref="I51:J51"/>
    <mergeCell ref="I48:J48"/>
    <mergeCell ref="I49:J49"/>
    <mergeCell ref="F52:G52"/>
    <mergeCell ref="I52:J52"/>
    <mergeCell ref="L48:L49"/>
    <mergeCell ref="I72:J72"/>
    <mergeCell ref="I63:J63"/>
    <mergeCell ref="I64:J64"/>
    <mergeCell ref="I65:J65"/>
    <mergeCell ref="I66:J66"/>
    <mergeCell ref="I67:J67"/>
    <mergeCell ref="I68:J68"/>
    <mergeCell ref="I62:J62"/>
    <mergeCell ref="B51:D52"/>
    <mergeCell ref="F49:G49"/>
    <mergeCell ref="B50:D50"/>
    <mergeCell ref="I69:J69"/>
    <mergeCell ref="I70:J70"/>
    <mergeCell ref="I61:J61"/>
    <mergeCell ref="B3:M3"/>
    <mergeCell ref="B46:D46"/>
    <mergeCell ref="B48:D49"/>
    <mergeCell ref="F48:G48"/>
    <mergeCell ref="C11:K11"/>
    <mergeCell ref="B23:D23"/>
    <mergeCell ref="B32:D32"/>
    <mergeCell ref="B39:D39"/>
  </mergeCells>
  <printOptions horizontalCentered="1"/>
  <pageMargins left="0.5905511811023623" right="0.5905511811023623" top="0.7480314960629921" bottom="0.7480314960629921" header="0.31496062992125984" footer="0.31496062992125984"/>
  <pageSetup blackAndWhite="1" horizontalDpi="600" verticalDpi="600" orientation="portrait" paperSize="9" scale="69" r:id="rId3"/>
  <rowBreaks count="1" manualBreakCount="1">
    <brk id="5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.57421875" style="14" customWidth="1"/>
    <col min="2" max="3" width="12.57421875" style="14" customWidth="1"/>
    <col min="4" max="4" width="4.57421875" style="14" customWidth="1"/>
    <col min="5" max="6" width="8.57421875" style="14" customWidth="1"/>
    <col min="7" max="7" width="12.57421875" style="14" customWidth="1"/>
    <col min="8" max="8" width="8.57421875" style="14" customWidth="1"/>
    <col min="9" max="10" width="12.57421875" style="14" customWidth="1"/>
    <col min="11" max="11" width="10.57421875" style="14" customWidth="1"/>
    <col min="12" max="12" width="12.57421875" style="14" customWidth="1"/>
    <col min="13" max="13" width="14.57421875" style="14" customWidth="1"/>
    <col min="14" max="16" width="1.57421875" style="14" customWidth="1"/>
    <col min="17" max="16384" width="9.00390625" style="14" customWidth="1"/>
  </cols>
  <sheetData>
    <row r="1" ht="18" customHeight="1">
      <c r="M1" s="15" t="s">
        <v>22</v>
      </c>
    </row>
    <row r="2" spans="12:13" ht="18" customHeight="1">
      <c r="L2" s="17"/>
      <c r="M2" s="18" t="s">
        <v>24</v>
      </c>
    </row>
    <row r="3" spans="2:13" ht="18.75">
      <c r="B3" s="153" t="s">
        <v>23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ht="18" customHeight="1">
      <c r="B4" s="14" t="s">
        <v>11</v>
      </c>
    </row>
    <row r="5" spans="9:13" ht="18" customHeight="1">
      <c r="I5" s="14" t="s">
        <v>27</v>
      </c>
      <c r="J5" s="17" t="s">
        <v>69</v>
      </c>
      <c r="K5" s="17"/>
      <c r="L5" s="17"/>
      <c r="M5" s="17"/>
    </row>
    <row r="6" spans="8:13" ht="18" customHeight="1">
      <c r="H6" s="14" t="s">
        <v>26</v>
      </c>
      <c r="I6" s="14" t="s">
        <v>28</v>
      </c>
      <c r="J6" s="17" t="s">
        <v>70</v>
      </c>
      <c r="K6" s="17"/>
      <c r="L6" s="17"/>
      <c r="M6" s="17"/>
    </row>
    <row r="7" spans="9:13" ht="18" customHeight="1">
      <c r="I7" s="14" t="s">
        <v>29</v>
      </c>
      <c r="J7" s="17" t="s">
        <v>71</v>
      </c>
      <c r="K7" s="17"/>
      <c r="L7" s="17"/>
      <c r="M7" s="17"/>
    </row>
    <row r="8" ht="18" customHeight="1"/>
    <row r="9" ht="18" customHeight="1">
      <c r="B9" s="14" t="s">
        <v>25</v>
      </c>
    </row>
    <row r="10" ht="18" customHeight="1"/>
    <row r="11" spans="2:11" ht="18" customHeight="1">
      <c r="B11" s="16" t="s">
        <v>12</v>
      </c>
      <c r="C11" s="139" t="s">
        <v>68</v>
      </c>
      <c r="D11" s="140"/>
      <c r="E11" s="140"/>
      <c r="F11" s="140"/>
      <c r="G11" s="140"/>
      <c r="H11" s="140"/>
      <c r="I11" s="140"/>
      <c r="J11" s="140"/>
      <c r="K11" s="141"/>
    </row>
    <row r="12" ht="18" customHeight="1" thickBot="1"/>
    <row r="13" spans="2:13" ht="27">
      <c r="B13" s="90" t="s">
        <v>6</v>
      </c>
      <c r="C13" s="91" t="s">
        <v>7</v>
      </c>
      <c r="D13" s="91" t="s">
        <v>0</v>
      </c>
      <c r="E13" s="91" t="s">
        <v>8</v>
      </c>
      <c r="F13" s="91" t="s">
        <v>1</v>
      </c>
      <c r="G13" s="92" t="s">
        <v>2</v>
      </c>
      <c r="H13" s="91" t="s">
        <v>3</v>
      </c>
      <c r="I13" s="91" t="s">
        <v>4</v>
      </c>
      <c r="J13" s="91" t="s">
        <v>63</v>
      </c>
      <c r="K13" s="91" t="s">
        <v>5</v>
      </c>
      <c r="L13" s="91" t="s">
        <v>9</v>
      </c>
      <c r="M13" s="6" t="s">
        <v>10</v>
      </c>
    </row>
    <row r="14" spans="2:14" s="21" customFormat="1" ht="18" customHeight="1">
      <c r="B14" s="60" t="s">
        <v>37</v>
      </c>
      <c r="C14" s="61" t="s">
        <v>38</v>
      </c>
      <c r="D14" s="61" t="s">
        <v>39</v>
      </c>
      <c r="E14" s="62">
        <v>10</v>
      </c>
      <c r="F14" s="63">
        <v>86000</v>
      </c>
      <c r="G14" s="63">
        <f>E14*F14</f>
        <v>860000</v>
      </c>
      <c r="H14" s="63">
        <v>88000</v>
      </c>
      <c r="I14" s="63">
        <f>E14*H14</f>
        <v>880000</v>
      </c>
      <c r="J14" s="88" t="s">
        <v>40</v>
      </c>
      <c r="K14" s="61" t="s">
        <v>41</v>
      </c>
      <c r="L14" s="63">
        <f>I14-G14</f>
        <v>20000</v>
      </c>
      <c r="M14" s="64"/>
      <c r="N14" s="27"/>
    </row>
    <row r="15" spans="2:13" s="21" customFormat="1" ht="18" customHeight="1">
      <c r="B15" s="65" t="s">
        <v>37</v>
      </c>
      <c r="C15" s="66" t="s">
        <v>38</v>
      </c>
      <c r="D15" s="66" t="s">
        <v>39</v>
      </c>
      <c r="E15" s="62">
        <v>5</v>
      </c>
      <c r="F15" s="63">
        <v>86000</v>
      </c>
      <c r="G15" s="63">
        <f>E15*F15</f>
        <v>430000</v>
      </c>
      <c r="H15" s="63">
        <v>94000</v>
      </c>
      <c r="I15" s="63">
        <f>E15*H15</f>
        <v>470000</v>
      </c>
      <c r="J15" s="88" t="s">
        <v>40</v>
      </c>
      <c r="K15" s="66" t="s">
        <v>42</v>
      </c>
      <c r="L15" s="63">
        <f>I15-G15</f>
        <v>40000</v>
      </c>
      <c r="M15" s="67"/>
    </row>
    <row r="16" spans="2:14" s="21" customFormat="1" ht="18" customHeight="1">
      <c r="B16" s="60" t="s">
        <v>37</v>
      </c>
      <c r="C16" s="61" t="s">
        <v>38</v>
      </c>
      <c r="D16" s="61" t="s">
        <v>39</v>
      </c>
      <c r="E16" s="62">
        <v>5</v>
      </c>
      <c r="F16" s="63">
        <v>86000</v>
      </c>
      <c r="G16" s="63">
        <f>E16*F16</f>
        <v>430000</v>
      </c>
      <c r="H16" s="63">
        <v>95000</v>
      </c>
      <c r="I16" s="63">
        <f>E16*H16</f>
        <v>475000</v>
      </c>
      <c r="J16" s="88" t="s">
        <v>40</v>
      </c>
      <c r="K16" s="61" t="s">
        <v>43</v>
      </c>
      <c r="L16" s="63">
        <f>I16-G16</f>
        <v>45000</v>
      </c>
      <c r="M16" s="67"/>
      <c r="N16" s="27"/>
    </row>
    <row r="17" spans="2:13" s="21" customFormat="1" ht="18" customHeight="1">
      <c r="B17" s="65" t="s">
        <v>37</v>
      </c>
      <c r="C17" s="66" t="s">
        <v>44</v>
      </c>
      <c r="D17" s="66"/>
      <c r="E17" s="62">
        <f>SUM(E14:E16)</f>
        <v>20</v>
      </c>
      <c r="F17" s="61"/>
      <c r="G17" s="63">
        <f>SUM(G14:G16)*(127270000/143000000)*1.1</f>
        <v>1683880.0000000002</v>
      </c>
      <c r="H17" s="63"/>
      <c r="I17" s="63">
        <f>SUM(I14:I16)*1.1</f>
        <v>2007500.0000000002</v>
      </c>
      <c r="J17" s="88"/>
      <c r="K17" s="68"/>
      <c r="L17" s="63">
        <f>I17-G17</f>
        <v>323620</v>
      </c>
      <c r="M17" s="67"/>
    </row>
    <row r="18" spans="2:13" s="21" customFormat="1" ht="18" customHeight="1">
      <c r="B18" s="69"/>
      <c r="C18" s="70"/>
      <c r="D18" s="70"/>
      <c r="E18" s="71"/>
      <c r="F18" s="71"/>
      <c r="G18" s="71"/>
      <c r="H18" s="71"/>
      <c r="I18" s="71"/>
      <c r="J18" s="71"/>
      <c r="K18" s="70"/>
      <c r="L18" s="71"/>
      <c r="M18" s="67"/>
    </row>
    <row r="19" spans="2:14" s="21" customFormat="1" ht="18" customHeight="1">
      <c r="B19" s="60" t="s">
        <v>45</v>
      </c>
      <c r="C19" s="61" t="s">
        <v>46</v>
      </c>
      <c r="D19" s="61" t="s">
        <v>39</v>
      </c>
      <c r="E19" s="62">
        <v>10</v>
      </c>
      <c r="F19" s="63">
        <v>147500</v>
      </c>
      <c r="G19" s="63">
        <f>E19*F19</f>
        <v>1475000</v>
      </c>
      <c r="H19" s="63">
        <v>150000</v>
      </c>
      <c r="I19" s="63">
        <f>E19*H19</f>
        <v>1500000</v>
      </c>
      <c r="J19" s="88" t="s">
        <v>40</v>
      </c>
      <c r="K19" s="61" t="s">
        <v>42</v>
      </c>
      <c r="L19" s="63">
        <f>I19-G19</f>
        <v>25000</v>
      </c>
      <c r="M19" s="64"/>
      <c r="N19" s="27"/>
    </row>
    <row r="20" spans="2:14" s="21" customFormat="1" ht="18" customHeight="1">
      <c r="B20" s="60" t="s">
        <v>45</v>
      </c>
      <c r="C20" s="61" t="s">
        <v>46</v>
      </c>
      <c r="D20" s="61" t="s">
        <v>39</v>
      </c>
      <c r="E20" s="62">
        <v>30</v>
      </c>
      <c r="F20" s="63">
        <v>147500</v>
      </c>
      <c r="G20" s="63">
        <f>E20*F20</f>
        <v>4425000</v>
      </c>
      <c r="H20" s="63">
        <v>160000</v>
      </c>
      <c r="I20" s="63">
        <f>E20*H20</f>
        <v>4800000</v>
      </c>
      <c r="J20" s="88" t="s">
        <v>40</v>
      </c>
      <c r="K20" s="61" t="s">
        <v>43</v>
      </c>
      <c r="L20" s="63">
        <f>I20-G20</f>
        <v>375000</v>
      </c>
      <c r="M20" s="67"/>
      <c r="N20" s="27"/>
    </row>
    <row r="21" spans="2:13" s="21" customFormat="1" ht="18" customHeight="1">
      <c r="B21" s="60" t="s">
        <v>45</v>
      </c>
      <c r="C21" s="66" t="s">
        <v>44</v>
      </c>
      <c r="D21" s="66"/>
      <c r="E21" s="62">
        <f>SUM(E19:E20)</f>
        <v>40</v>
      </c>
      <c r="F21" s="61"/>
      <c r="G21" s="63">
        <f>SUM(G19:G20)*(127270000/143000000)*1.1</f>
        <v>5776100.000000001</v>
      </c>
      <c r="H21" s="63"/>
      <c r="I21" s="63">
        <f>SUM(I19:I20)*1.1</f>
        <v>6930000.000000001</v>
      </c>
      <c r="J21" s="63"/>
      <c r="K21" s="68"/>
      <c r="L21" s="63">
        <f>I21-G21</f>
        <v>1153900</v>
      </c>
      <c r="M21" s="67"/>
    </row>
    <row r="22" spans="2:13" s="21" customFormat="1" ht="18" customHeight="1" thickBot="1">
      <c r="B22" s="69"/>
      <c r="C22" s="70"/>
      <c r="D22" s="70"/>
      <c r="E22" s="71"/>
      <c r="F22" s="71"/>
      <c r="G22" s="71"/>
      <c r="H22" s="71"/>
      <c r="I22" s="71"/>
      <c r="J22" s="71"/>
      <c r="K22" s="70"/>
      <c r="L22" s="71"/>
      <c r="M22" s="67"/>
    </row>
    <row r="23" spans="2:13" ht="18" customHeight="1" thickBot="1">
      <c r="B23" s="142" t="s">
        <v>16</v>
      </c>
      <c r="C23" s="143"/>
      <c r="D23" s="144"/>
      <c r="E23" s="72">
        <f>E17+E21</f>
        <v>60</v>
      </c>
      <c r="F23" s="73"/>
      <c r="G23" s="74">
        <f>+G17+G21</f>
        <v>7459980.000000001</v>
      </c>
      <c r="H23" s="73"/>
      <c r="I23" s="74">
        <f>+I17+I21</f>
        <v>8937500.000000002</v>
      </c>
      <c r="J23" s="75"/>
      <c r="K23" s="76"/>
      <c r="L23" s="77">
        <f>L17+L21</f>
        <v>1477520</v>
      </c>
      <c r="M23" s="78"/>
    </row>
    <row r="24" spans="2:13" s="21" customFormat="1" ht="18" customHeight="1">
      <c r="B24" s="60" t="s">
        <v>47</v>
      </c>
      <c r="C24" s="61" t="s">
        <v>59</v>
      </c>
      <c r="D24" s="61" t="s">
        <v>48</v>
      </c>
      <c r="E24" s="62">
        <v>5000</v>
      </c>
      <c r="F24" s="79">
        <v>130</v>
      </c>
      <c r="G24" s="63">
        <f>E24*F24</f>
        <v>650000</v>
      </c>
      <c r="H24" s="79">
        <v>143</v>
      </c>
      <c r="I24" s="63">
        <f>E24*H24</f>
        <v>715000</v>
      </c>
      <c r="J24" s="63" t="s">
        <v>49</v>
      </c>
      <c r="K24" s="61" t="s">
        <v>50</v>
      </c>
      <c r="L24" s="80">
        <f>I24-G24</f>
        <v>65000</v>
      </c>
      <c r="M24" s="81"/>
    </row>
    <row r="25" spans="2:13" s="21" customFormat="1" ht="18" customHeight="1">
      <c r="B25" s="60" t="s">
        <v>47</v>
      </c>
      <c r="C25" s="61" t="s">
        <v>59</v>
      </c>
      <c r="D25" s="61" t="s">
        <v>86</v>
      </c>
      <c r="E25" s="62">
        <v>5000</v>
      </c>
      <c r="F25" s="79">
        <v>130</v>
      </c>
      <c r="G25" s="63">
        <f>E25*F25</f>
        <v>650000</v>
      </c>
      <c r="H25" s="79">
        <v>148</v>
      </c>
      <c r="I25" s="63">
        <f>E25*H25</f>
        <v>740000</v>
      </c>
      <c r="J25" s="63" t="s">
        <v>60</v>
      </c>
      <c r="K25" s="61" t="s">
        <v>51</v>
      </c>
      <c r="L25" s="80">
        <f>I25-G25</f>
        <v>90000</v>
      </c>
      <c r="M25" s="64"/>
    </row>
    <row r="26" spans="2:13" s="21" customFormat="1" ht="18" customHeight="1">
      <c r="B26" s="65" t="s">
        <v>52</v>
      </c>
      <c r="C26" s="66" t="s">
        <v>44</v>
      </c>
      <c r="D26" s="66"/>
      <c r="E26" s="62">
        <f>SUM(E24:E25)</f>
        <v>10000</v>
      </c>
      <c r="F26" s="61"/>
      <c r="G26" s="63">
        <f>SUM(G24:G25)*(127270000/143000000)*1.1</f>
        <v>1272700</v>
      </c>
      <c r="H26" s="63"/>
      <c r="I26" s="63">
        <f>SUM(I24:I25)*1.1</f>
        <v>1600500.0000000002</v>
      </c>
      <c r="J26" s="63"/>
      <c r="K26" s="68"/>
      <c r="L26" s="63">
        <f>I26-G26</f>
        <v>327800.00000000023</v>
      </c>
      <c r="M26" s="67"/>
    </row>
    <row r="27" spans="2:13" s="21" customFormat="1" ht="18" customHeight="1">
      <c r="B27" s="65"/>
      <c r="C27" s="66"/>
      <c r="D27" s="66"/>
      <c r="E27" s="62"/>
      <c r="F27" s="61"/>
      <c r="G27" s="63"/>
      <c r="H27" s="63"/>
      <c r="I27" s="63"/>
      <c r="J27" s="63"/>
      <c r="K27" s="68"/>
      <c r="L27" s="63"/>
      <c r="M27" s="67"/>
    </row>
    <row r="28" spans="2:13" s="21" customFormat="1" ht="18" customHeight="1">
      <c r="B28" s="65"/>
      <c r="C28" s="66"/>
      <c r="D28" s="66"/>
      <c r="E28" s="62"/>
      <c r="F28" s="61"/>
      <c r="G28" s="63"/>
      <c r="H28" s="63"/>
      <c r="I28" s="63"/>
      <c r="J28" s="63"/>
      <c r="K28" s="68"/>
      <c r="L28" s="63"/>
      <c r="M28" s="67"/>
    </row>
    <row r="29" spans="2:13" s="21" customFormat="1" ht="18" customHeight="1">
      <c r="B29" s="65"/>
      <c r="C29" s="66"/>
      <c r="D29" s="66"/>
      <c r="E29" s="62"/>
      <c r="F29" s="61"/>
      <c r="G29" s="63"/>
      <c r="H29" s="63"/>
      <c r="I29" s="63"/>
      <c r="J29" s="63"/>
      <c r="K29" s="68"/>
      <c r="L29" s="63"/>
      <c r="M29" s="67"/>
    </row>
    <row r="30" spans="2:13" s="21" customFormat="1" ht="18" customHeight="1">
      <c r="B30" s="65"/>
      <c r="C30" s="66"/>
      <c r="D30" s="66"/>
      <c r="E30" s="62"/>
      <c r="F30" s="61"/>
      <c r="G30" s="63"/>
      <c r="H30" s="63"/>
      <c r="I30" s="63"/>
      <c r="J30" s="63"/>
      <c r="K30" s="68"/>
      <c r="L30" s="63"/>
      <c r="M30" s="67"/>
    </row>
    <row r="31" spans="2:13" s="21" customFormat="1" ht="18" customHeight="1" thickBot="1">
      <c r="B31" s="58"/>
      <c r="C31" s="59"/>
      <c r="D31" s="59"/>
      <c r="E31" s="61"/>
      <c r="F31" s="61"/>
      <c r="G31" s="61"/>
      <c r="H31" s="61"/>
      <c r="I31" s="61"/>
      <c r="J31" s="61"/>
      <c r="K31" s="59"/>
      <c r="L31" s="61"/>
      <c r="M31" s="64"/>
    </row>
    <row r="32" spans="2:13" ht="18" customHeight="1" thickBot="1">
      <c r="B32" s="142" t="s">
        <v>17</v>
      </c>
      <c r="C32" s="143"/>
      <c r="D32" s="144"/>
      <c r="E32" s="72">
        <f>E26</f>
        <v>10000</v>
      </c>
      <c r="F32" s="73"/>
      <c r="G32" s="74">
        <f>G26</f>
        <v>1272700</v>
      </c>
      <c r="H32" s="73"/>
      <c r="I32" s="74">
        <f>I26</f>
        <v>1600500.0000000002</v>
      </c>
      <c r="J32" s="75"/>
      <c r="K32" s="76"/>
      <c r="L32" s="77">
        <f>L26</f>
        <v>327800.00000000023</v>
      </c>
      <c r="M32" s="78"/>
    </row>
    <row r="33" spans="2:14" s="21" customFormat="1" ht="18" customHeight="1">
      <c r="B33" s="60" t="s">
        <v>53</v>
      </c>
      <c r="C33" s="61" t="s">
        <v>54</v>
      </c>
      <c r="D33" s="61" t="s">
        <v>55</v>
      </c>
      <c r="E33" s="62">
        <v>200</v>
      </c>
      <c r="F33" s="63">
        <v>23500</v>
      </c>
      <c r="G33" s="63">
        <f>E33*F33</f>
        <v>4700000</v>
      </c>
      <c r="H33" s="63">
        <v>24500</v>
      </c>
      <c r="I33" s="63">
        <f>E33*H33</f>
        <v>4900000</v>
      </c>
      <c r="J33" s="88" t="s">
        <v>56</v>
      </c>
      <c r="K33" s="61" t="s">
        <v>57</v>
      </c>
      <c r="L33" s="63">
        <f>I33-G33</f>
        <v>200000</v>
      </c>
      <c r="M33" s="64"/>
      <c r="N33" s="27"/>
    </row>
    <row r="34" spans="2:13" s="21" customFormat="1" ht="18" customHeight="1">
      <c r="B34" s="65" t="s">
        <v>53</v>
      </c>
      <c r="C34" s="66" t="s">
        <v>54</v>
      </c>
      <c r="D34" s="66" t="s">
        <v>55</v>
      </c>
      <c r="E34" s="62">
        <v>300</v>
      </c>
      <c r="F34" s="63">
        <v>20000</v>
      </c>
      <c r="G34" s="63">
        <f>E34*F34</f>
        <v>6000000</v>
      </c>
      <c r="H34" s="63">
        <v>21000</v>
      </c>
      <c r="I34" s="63">
        <f>E34*H34</f>
        <v>6300000</v>
      </c>
      <c r="J34" s="88" t="s">
        <v>56</v>
      </c>
      <c r="K34" s="66" t="s">
        <v>57</v>
      </c>
      <c r="L34" s="63">
        <f>I34-G34</f>
        <v>300000</v>
      </c>
      <c r="M34" s="67"/>
    </row>
    <row r="35" spans="2:14" s="21" customFormat="1" ht="18" customHeight="1">
      <c r="B35" s="60" t="s">
        <v>53</v>
      </c>
      <c r="C35" s="61" t="s">
        <v>54</v>
      </c>
      <c r="D35" s="61" t="s">
        <v>55</v>
      </c>
      <c r="E35" s="62">
        <v>350</v>
      </c>
      <c r="F35" s="63">
        <v>20000</v>
      </c>
      <c r="G35" s="63">
        <f>E35*F35</f>
        <v>7000000</v>
      </c>
      <c r="H35" s="63">
        <v>21000</v>
      </c>
      <c r="I35" s="63">
        <f>E35*H35</f>
        <v>7350000</v>
      </c>
      <c r="J35" s="88" t="s">
        <v>56</v>
      </c>
      <c r="K35" s="61" t="s">
        <v>58</v>
      </c>
      <c r="L35" s="63">
        <f>I35-G35</f>
        <v>350000</v>
      </c>
      <c r="M35" s="67"/>
      <c r="N35" s="27"/>
    </row>
    <row r="36" spans="2:13" s="21" customFormat="1" ht="18" customHeight="1">
      <c r="B36" s="60" t="s">
        <v>53</v>
      </c>
      <c r="C36" s="66" t="s">
        <v>44</v>
      </c>
      <c r="D36" s="66"/>
      <c r="E36" s="62">
        <f>SUM(E33:E35)</f>
        <v>850</v>
      </c>
      <c r="F36" s="61"/>
      <c r="G36" s="63">
        <f>SUM(G33:G35)*(127270000/143000000)*1.1</f>
        <v>17328300</v>
      </c>
      <c r="H36" s="63"/>
      <c r="I36" s="63">
        <f>SUM(I33:I35)*1.1</f>
        <v>20405000</v>
      </c>
      <c r="J36" s="88"/>
      <c r="K36" s="68"/>
      <c r="L36" s="63">
        <f>I36-G36</f>
        <v>3076700</v>
      </c>
      <c r="M36" s="67"/>
    </row>
    <row r="37" spans="2:13" s="21" customFormat="1" ht="18" customHeight="1">
      <c r="B37" s="60"/>
      <c r="C37" s="61"/>
      <c r="D37" s="61"/>
      <c r="E37" s="62"/>
      <c r="F37" s="61"/>
      <c r="G37" s="63"/>
      <c r="H37" s="63"/>
      <c r="I37" s="63"/>
      <c r="J37" s="88"/>
      <c r="K37" s="63"/>
      <c r="L37" s="63"/>
      <c r="M37" s="67"/>
    </row>
    <row r="38" spans="2:14" s="21" customFormat="1" ht="18" customHeight="1" thickBo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4"/>
      <c r="N38" s="27"/>
    </row>
    <row r="39" spans="2:13" ht="18" customHeight="1" thickBot="1">
      <c r="B39" s="142" t="s">
        <v>89</v>
      </c>
      <c r="C39" s="143"/>
      <c r="D39" s="144"/>
      <c r="E39" s="72">
        <f>E36</f>
        <v>850</v>
      </c>
      <c r="F39" s="73"/>
      <c r="G39" s="74">
        <f>G36</f>
        <v>17328300</v>
      </c>
      <c r="H39" s="73"/>
      <c r="I39" s="74">
        <f>I36</f>
        <v>20405000</v>
      </c>
      <c r="J39" s="89"/>
      <c r="K39" s="76"/>
      <c r="L39" s="77">
        <f>L36</f>
        <v>3076700</v>
      </c>
      <c r="M39" s="78"/>
    </row>
    <row r="40" spans="2:14" s="21" customFormat="1" ht="18" customHeight="1">
      <c r="B40" s="60" t="s">
        <v>61</v>
      </c>
      <c r="C40" s="61" t="s">
        <v>62</v>
      </c>
      <c r="D40" s="61" t="s">
        <v>87</v>
      </c>
      <c r="E40" s="62">
        <v>50</v>
      </c>
      <c r="F40" s="63">
        <v>12000</v>
      </c>
      <c r="G40" s="63">
        <f>E40*F40</f>
        <v>600000</v>
      </c>
      <c r="H40" s="63">
        <v>15000</v>
      </c>
      <c r="I40" s="63">
        <f>E40*H40</f>
        <v>750000</v>
      </c>
      <c r="J40" s="88" t="s">
        <v>56</v>
      </c>
      <c r="K40" s="61" t="s">
        <v>57</v>
      </c>
      <c r="L40" s="63">
        <f>I40-G40</f>
        <v>150000</v>
      </c>
      <c r="M40" s="64"/>
      <c r="N40" s="27"/>
    </row>
    <row r="41" spans="2:13" s="21" customFormat="1" ht="18" customHeight="1">
      <c r="B41" s="65" t="s">
        <v>61</v>
      </c>
      <c r="C41" s="66" t="s">
        <v>62</v>
      </c>
      <c r="D41" s="61" t="s">
        <v>39</v>
      </c>
      <c r="E41" s="62">
        <v>50</v>
      </c>
      <c r="F41" s="63">
        <v>12000</v>
      </c>
      <c r="G41" s="63">
        <f>E41*F41</f>
        <v>600000</v>
      </c>
      <c r="H41" s="63">
        <v>16000</v>
      </c>
      <c r="I41" s="63">
        <f>E41*H41</f>
        <v>800000</v>
      </c>
      <c r="J41" s="88" t="s">
        <v>56</v>
      </c>
      <c r="K41" s="66" t="s">
        <v>64</v>
      </c>
      <c r="L41" s="63">
        <f>I41-G41</f>
        <v>200000</v>
      </c>
      <c r="M41" s="67"/>
    </row>
    <row r="42" spans="2:13" s="21" customFormat="1" ht="18" customHeight="1">
      <c r="B42" s="60" t="s">
        <v>61</v>
      </c>
      <c r="C42" s="66" t="s">
        <v>44</v>
      </c>
      <c r="D42" s="66"/>
      <c r="E42" s="62">
        <f>SUM(E40:E41)</f>
        <v>100</v>
      </c>
      <c r="F42" s="61"/>
      <c r="G42" s="63">
        <f>SUM(G40:G41)*(127270000/143000000)*1.1</f>
        <v>1174800</v>
      </c>
      <c r="H42" s="63"/>
      <c r="I42" s="63">
        <f>SUM(I40:I41)*1.1</f>
        <v>1705000.0000000002</v>
      </c>
      <c r="J42" s="88"/>
      <c r="K42" s="68"/>
      <c r="L42" s="63">
        <f>I42-G42</f>
        <v>530200.0000000002</v>
      </c>
      <c r="M42" s="67"/>
    </row>
    <row r="43" spans="2:13" s="21" customFormat="1" ht="18" customHeight="1">
      <c r="B43" s="60"/>
      <c r="C43" s="61"/>
      <c r="D43" s="61"/>
      <c r="E43" s="62"/>
      <c r="F43" s="61"/>
      <c r="G43" s="63"/>
      <c r="H43" s="63"/>
      <c r="I43" s="63"/>
      <c r="J43" s="63"/>
      <c r="K43" s="63"/>
      <c r="L43" s="63"/>
      <c r="M43" s="67"/>
    </row>
    <row r="44" spans="2:13" s="21" customFormat="1" ht="18" customHeight="1">
      <c r="B44" s="60"/>
      <c r="C44" s="61"/>
      <c r="D44" s="61"/>
      <c r="E44" s="62"/>
      <c r="F44" s="61"/>
      <c r="G44" s="63"/>
      <c r="H44" s="63"/>
      <c r="I44" s="63"/>
      <c r="J44" s="63"/>
      <c r="K44" s="63"/>
      <c r="L44" s="63"/>
      <c r="M44" s="67"/>
    </row>
    <row r="45" spans="2:13" s="21" customFormat="1" ht="18" customHeight="1" thickBot="1">
      <c r="B45" s="60"/>
      <c r="C45" s="61"/>
      <c r="D45" s="61"/>
      <c r="E45" s="62"/>
      <c r="F45" s="61"/>
      <c r="G45" s="63"/>
      <c r="H45" s="63"/>
      <c r="I45" s="63"/>
      <c r="J45" s="63"/>
      <c r="K45" s="63"/>
      <c r="L45" s="63"/>
      <c r="M45" s="67"/>
    </row>
    <row r="46" spans="2:13" ht="18" customHeight="1" thickBot="1">
      <c r="B46" s="142" t="s">
        <v>90</v>
      </c>
      <c r="C46" s="143"/>
      <c r="D46" s="144"/>
      <c r="E46" s="72">
        <f>E42</f>
        <v>100</v>
      </c>
      <c r="F46" s="73"/>
      <c r="G46" s="74">
        <f>G42</f>
        <v>1174800</v>
      </c>
      <c r="H46" s="73"/>
      <c r="I46" s="74">
        <f>I42</f>
        <v>1705000.0000000002</v>
      </c>
      <c r="J46" s="75"/>
      <c r="K46" s="76"/>
      <c r="L46" s="77">
        <f>L42</f>
        <v>530200.0000000002</v>
      </c>
      <c r="M46" s="78"/>
    </row>
    <row r="47" spans="2:13" ht="18" customHeight="1" thickBot="1">
      <c r="B47" s="8"/>
      <c r="C47" s="9"/>
      <c r="D47" s="9"/>
      <c r="E47" s="10"/>
      <c r="F47" s="10"/>
      <c r="G47" s="10"/>
      <c r="H47" s="10"/>
      <c r="I47" s="10"/>
      <c r="J47" s="10"/>
      <c r="K47" s="9"/>
      <c r="L47" s="10"/>
      <c r="M47" s="11"/>
    </row>
    <row r="48" spans="2:13" ht="18" customHeight="1">
      <c r="B48" s="145" t="s">
        <v>18</v>
      </c>
      <c r="C48" s="146"/>
      <c r="D48" s="146"/>
      <c r="E48" s="7"/>
      <c r="F48" s="116" t="s">
        <v>30</v>
      </c>
      <c r="G48" s="116"/>
      <c r="H48" s="50"/>
      <c r="I48" s="135" t="s">
        <v>65</v>
      </c>
      <c r="J48" s="135"/>
      <c r="K48" s="94"/>
      <c r="L48" s="133">
        <f>(F49-I49)*0.01</f>
        <v>502700</v>
      </c>
      <c r="M48" s="12"/>
    </row>
    <row r="49" spans="2:13" ht="18" customHeight="1" thickBot="1">
      <c r="B49" s="147"/>
      <c r="C49" s="148"/>
      <c r="D49" s="148"/>
      <c r="E49" s="82" t="s">
        <v>66</v>
      </c>
      <c r="F49" s="154">
        <v>127270000</v>
      </c>
      <c r="G49" s="155"/>
      <c r="H49" s="53" t="s">
        <v>67</v>
      </c>
      <c r="I49" s="156">
        <v>77000000</v>
      </c>
      <c r="J49" s="156"/>
      <c r="K49" s="83" t="s">
        <v>35</v>
      </c>
      <c r="L49" s="134"/>
      <c r="M49" s="12"/>
    </row>
    <row r="50" spans="2:13" ht="18" customHeight="1" thickBot="1">
      <c r="B50" s="137" t="s">
        <v>20</v>
      </c>
      <c r="C50" s="138"/>
      <c r="D50" s="138"/>
      <c r="E50" s="84"/>
      <c r="F50" s="100"/>
      <c r="G50" s="100"/>
      <c r="H50" s="97" t="s">
        <v>91</v>
      </c>
      <c r="I50" s="100"/>
      <c r="J50" s="100"/>
      <c r="K50" s="83"/>
      <c r="L50" s="56">
        <f>IF(L23&gt;L48,L23,0)+IF(L32&gt;L48,L32,0)+IF(L39&gt;L48,L39,0)+IF(L46&gt;L48,L46,0)</f>
        <v>5084420</v>
      </c>
      <c r="M50" s="12"/>
    </row>
    <row r="51" spans="2:13" ht="18" customHeight="1">
      <c r="B51" s="145" t="s">
        <v>19</v>
      </c>
      <c r="C51" s="146"/>
      <c r="D51" s="149"/>
      <c r="E51" s="105"/>
      <c r="F51" s="146" t="s">
        <v>94</v>
      </c>
      <c r="G51" s="146"/>
      <c r="H51" s="98"/>
      <c r="I51" s="146" t="s">
        <v>95</v>
      </c>
      <c r="J51" s="146"/>
      <c r="K51" s="106"/>
      <c r="L51" s="133">
        <f>IF(L23&gt;L48,L23,0)+IF(L32&gt;L48,L32,0)+IF(L39&gt;L48,L39,0)+IF(L46&gt;L48,L46,0)-L48</f>
        <v>4581720</v>
      </c>
      <c r="M51" s="12"/>
    </row>
    <row r="52" spans="2:13" ht="18" customHeight="1" thickBot="1">
      <c r="B52" s="150"/>
      <c r="C52" s="151"/>
      <c r="D52" s="152"/>
      <c r="E52" s="110" t="s">
        <v>36</v>
      </c>
      <c r="F52" s="151">
        <f>L50</f>
        <v>5084420</v>
      </c>
      <c r="G52" s="151"/>
      <c r="H52" s="107" t="s">
        <v>92</v>
      </c>
      <c r="I52" s="151">
        <f>L48</f>
        <v>502700</v>
      </c>
      <c r="J52" s="151"/>
      <c r="K52" s="108" t="s">
        <v>93</v>
      </c>
      <c r="L52" s="134"/>
      <c r="M52" s="13"/>
    </row>
    <row r="53" ht="18" customHeight="1"/>
    <row r="54" ht="18" customHeight="1">
      <c r="B54" s="14" t="s">
        <v>13</v>
      </c>
    </row>
    <row r="55" ht="18" customHeight="1">
      <c r="B55" s="14" t="s">
        <v>14</v>
      </c>
    </row>
    <row r="56" ht="18" customHeight="1">
      <c r="B56" s="14" t="s">
        <v>15</v>
      </c>
    </row>
    <row r="57" ht="18" customHeight="1">
      <c r="B57" s="14" t="s">
        <v>21</v>
      </c>
    </row>
    <row r="58" ht="18" customHeight="1">
      <c r="B58" t="s">
        <v>72</v>
      </c>
    </row>
    <row r="59" ht="13.5"/>
    <row r="60" ht="27" customHeight="1">
      <c r="B60" t="s">
        <v>73</v>
      </c>
    </row>
    <row r="61" spans="2:10" ht="27" customHeight="1">
      <c r="B61" t="s">
        <v>74</v>
      </c>
      <c r="I61" s="122">
        <f>F49</f>
        <v>127270000</v>
      </c>
      <c r="J61" s="122"/>
    </row>
    <row r="62" spans="2:10" ht="27" customHeight="1">
      <c r="B62" t="s">
        <v>75</v>
      </c>
      <c r="I62" s="157">
        <v>143000000</v>
      </c>
      <c r="J62" s="157"/>
    </row>
    <row r="63" spans="2:10" ht="27" customHeight="1">
      <c r="B63" t="s">
        <v>76</v>
      </c>
      <c r="I63" s="122">
        <f>I49</f>
        <v>77000000</v>
      </c>
      <c r="J63" s="122"/>
    </row>
    <row r="64" spans="2:10" ht="27" customHeight="1">
      <c r="B64" t="s">
        <v>77</v>
      </c>
      <c r="I64" s="122">
        <f>I61-I63</f>
        <v>50270000</v>
      </c>
      <c r="J64" s="122"/>
    </row>
    <row r="65" spans="2:10" ht="27" customHeight="1">
      <c r="B65" t="s">
        <v>78</v>
      </c>
      <c r="I65" s="122">
        <f>I64*0.01</f>
        <v>502700</v>
      </c>
      <c r="J65" s="122"/>
    </row>
    <row r="66" spans="2:10" ht="27" customHeight="1">
      <c r="B66" t="s">
        <v>79</v>
      </c>
      <c r="I66" s="122">
        <f>IF(L23&gt;I65,L23,0)</f>
        <v>1477520</v>
      </c>
      <c r="J66" s="122"/>
    </row>
    <row r="67" spans="2:10" ht="27" customHeight="1">
      <c r="B67" t="s">
        <v>80</v>
      </c>
      <c r="I67" s="131">
        <f>IF(L32&gt;I65,L32,0)</f>
        <v>0</v>
      </c>
      <c r="J67" s="122"/>
    </row>
    <row r="68" spans="2:10" ht="27" customHeight="1">
      <c r="B68" t="s">
        <v>81</v>
      </c>
      <c r="I68" s="122">
        <f>IF(L39&gt;I65,L39,0)</f>
        <v>3076700</v>
      </c>
      <c r="J68" s="122"/>
    </row>
    <row r="69" spans="2:10" ht="27" customHeight="1">
      <c r="B69" t="s">
        <v>82</v>
      </c>
      <c r="I69" s="131">
        <f>IF(L46&gt;I65,L46,0)</f>
        <v>530200.0000000002</v>
      </c>
      <c r="J69" s="122"/>
    </row>
    <row r="70" spans="2:10" ht="27" customHeight="1">
      <c r="B70" t="s">
        <v>83</v>
      </c>
      <c r="I70" s="122">
        <f>I66+I67+I68+I69</f>
        <v>5084420</v>
      </c>
      <c r="J70" s="122"/>
    </row>
    <row r="71" spans="9:10" ht="27" customHeight="1">
      <c r="I71" s="93"/>
      <c r="J71" s="93"/>
    </row>
    <row r="72" spans="2:10" ht="27" customHeight="1" thickBot="1">
      <c r="B72" t="s">
        <v>84</v>
      </c>
      <c r="H72" t="s">
        <v>85</v>
      </c>
      <c r="I72" s="132">
        <f>I70-I65</f>
        <v>4581720</v>
      </c>
      <c r="J72" s="132"/>
    </row>
    <row r="73" s="21" customFormat="1" ht="14.25" thickTop="1"/>
    <row r="74" s="21" customFormat="1" ht="13.5"/>
    <row r="75" s="21" customFormat="1" ht="13.5"/>
  </sheetData>
  <sheetProtection/>
  <mergeCells count="30">
    <mergeCell ref="L51:L52"/>
    <mergeCell ref="F51:G51"/>
    <mergeCell ref="I51:J51"/>
    <mergeCell ref="F52:G52"/>
    <mergeCell ref="I52:J52"/>
    <mergeCell ref="I67:J67"/>
    <mergeCell ref="I66:J66"/>
    <mergeCell ref="I68:J68"/>
    <mergeCell ref="I69:J69"/>
    <mergeCell ref="I70:J70"/>
    <mergeCell ref="I72:J72"/>
    <mergeCell ref="I49:J49"/>
    <mergeCell ref="I61:J61"/>
    <mergeCell ref="I62:J62"/>
    <mergeCell ref="I63:J63"/>
    <mergeCell ref="I64:J64"/>
    <mergeCell ref="I65:J65"/>
    <mergeCell ref="B3:M3"/>
    <mergeCell ref="L48:L49"/>
    <mergeCell ref="F49:G49"/>
    <mergeCell ref="B23:D23"/>
    <mergeCell ref="B32:D32"/>
    <mergeCell ref="B39:D39"/>
    <mergeCell ref="I48:J48"/>
    <mergeCell ref="B50:D50"/>
    <mergeCell ref="C11:K11"/>
    <mergeCell ref="B46:D46"/>
    <mergeCell ref="B48:D49"/>
    <mergeCell ref="F48:G48"/>
    <mergeCell ref="B51:D52"/>
  </mergeCells>
  <printOptions horizontalCentered="1" verticalCentered="1"/>
  <pageMargins left="0.5905511811023623" right="0.5905511811023623" top="0.7480314960629921" bottom="0.7480314960629921" header="0.31496062992125984" footer="0.31496062992125984"/>
  <pageSetup blackAndWhite="1" fitToHeight="1" fitToWidth="1" horizontalDpi="600" verticalDpi="6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2022-09-20T01:01:27Z</cp:lastPrinted>
  <dcterms:modified xsi:type="dcterms:W3CDTF">2023-01-12T04:25:46Z</dcterms:modified>
  <cp:category/>
  <cp:version/>
  <cp:contentType/>
  <cp:contentStatus/>
</cp:coreProperties>
</file>