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g-fs01\01_080_050_000\1　保育係\300　事業関係\20　運営費\30　H31\05 ★【未移行幼稚園】幼児教育・保育無償化\04　★施設等利用費請求書\※さんこう\日割計算シート\"/>
    </mc:Choice>
  </mc:AlternateContent>
  <bookViews>
    <workbookView xWindow="0" yWindow="0" windowWidth="20490" windowHeight="7770"/>
  </bookViews>
  <sheets>
    <sheet name="保育料日割り計算額確認シート" sheetId="4" r:id="rId1"/>
    <sheet name="【記入例】保育料日割り計算額確認シート " sheetId="5" r:id="rId2"/>
    <sheet name="2019祝日一覧" sheetId="2" state="hidden" r:id="rId3"/>
    <sheet name="2020祝日一覧" sheetId="3" state="hidden" r:id="rId4"/>
  </sheets>
  <definedNames>
    <definedName name="_xlnm.Print_Area" localSheetId="1">'【記入例】保育料日割り計算額確認シート '!$A$1:$AJ$76</definedName>
    <definedName name="_xlnm.Print_Area" localSheetId="0">保育料日割り計算額確認シート!$A$1:$AJ$76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5" l="1"/>
  <c r="Q80" i="5" s="1"/>
  <c r="E79" i="5"/>
  <c r="E78" i="5"/>
  <c r="AL46" i="5"/>
  <c r="AK46" i="5"/>
  <c r="AO44" i="5"/>
  <c r="AK44" i="5" s="1"/>
  <c r="AP42" i="5" s="1"/>
  <c r="AL44" i="5"/>
  <c r="AS42" i="5"/>
  <c r="AL42" i="5"/>
  <c r="AK42" i="5"/>
  <c r="AL13" i="5"/>
  <c r="AF13" i="5"/>
  <c r="AC13" i="5"/>
  <c r="AK11" i="5"/>
  <c r="Q79" i="5" s="1"/>
  <c r="E78" i="4"/>
  <c r="E79" i="4"/>
  <c r="AK11" i="4"/>
  <c r="Q79" i="4" s="1"/>
  <c r="AI13" i="5" l="1"/>
  <c r="E80" i="4"/>
  <c r="Q80" i="4" s="1"/>
  <c r="AL13" i="4"/>
  <c r="AF13" i="4"/>
  <c r="H51" i="5" l="1"/>
  <c r="E82" i="5" s="1"/>
  <c r="F30" i="5"/>
  <c r="E81" i="5" s="1"/>
  <c r="AJ13" i="5"/>
  <c r="AC15" i="5" s="1"/>
  <c r="AD15" i="5" s="1"/>
  <c r="AE15" i="5" s="1"/>
  <c r="AF15" i="5" s="1"/>
  <c r="AG15" i="5" s="1"/>
  <c r="AH15" i="5" s="1"/>
  <c r="AI15" i="5" s="1"/>
  <c r="AC16" i="5" s="1"/>
  <c r="AD16" i="5" s="1"/>
  <c r="AE16" i="5" s="1"/>
  <c r="AF16" i="5" s="1"/>
  <c r="AG16" i="5" s="1"/>
  <c r="AH16" i="5" s="1"/>
  <c r="AI16" i="5" s="1"/>
  <c r="AC17" i="5" s="1"/>
  <c r="AD17" i="5" s="1"/>
  <c r="AE17" i="5" s="1"/>
  <c r="AF17" i="5" s="1"/>
  <c r="AG17" i="5" s="1"/>
  <c r="AH17" i="5" s="1"/>
  <c r="AI17" i="5" s="1"/>
  <c r="AC18" i="5" s="1"/>
  <c r="AD18" i="5" s="1"/>
  <c r="AE18" i="5" s="1"/>
  <c r="AF18" i="5" s="1"/>
  <c r="AG18" i="5" s="1"/>
  <c r="AH18" i="5" s="1"/>
  <c r="AI18" i="5" s="1"/>
  <c r="AC19" i="5" s="1"/>
  <c r="AD19" i="5" s="1"/>
  <c r="AE19" i="5" s="1"/>
  <c r="AF19" i="5" s="1"/>
  <c r="AG19" i="5" s="1"/>
  <c r="AH19" i="5" s="1"/>
  <c r="AI19" i="5" s="1"/>
  <c r="Z78" i="5" l="1"/>
  <c r="Q78" i="5"/>
  <c r="Q81" i="5" s="1"/>
  <c r="X80" i="5" s="1"/>
  <c r="G63" i="5" s="1"/>
  <c r="AL46" i="4"/>
  <c r="AK46" i="4"/>
  <c r="AL44" i="4"/>
  <c r="AO44" i="4" s="1"/>
  <c r="AK44" i="4" s="1"/>
  <c r="AL42" i="4"/>
  <c r="AK42" i="4"/>
  <c r="AC13" i="4"/>
  <c r="AI13" i="4" s="1"/>
  <c r="F30" i="4" s="1"/>
  <c r="AS42" i="4" l="1"/>
  <c r="AP42" i="4"/>
  <c r="AJ13" i="4"/>
  <c r="H51" i="4" l="1"/>
  <c r="E82" i="4"/>
  <c r="E81" i="4"/>
  <c r="AC15" i="4"/>
  <c r="AD15" i="4" s="1"/>
  <c r="AE15" i="4" s="1"/>
  <c r="AF15" i="4" s="1"/>
  <c r="AG15" i="4" s="1"/>
  <c r="AH15" i="4" s="1"/>
  <c r="AI15" i="4" s="1"/>
  <c r="AC16" i="4" s="1"/>
  <c r="AD16" i="4" s="1"/>
  <c r="AE16" i="4" s="1"/>
  <c r="AF16" i="4" s="1"/>
  <c r="AG16" i="4" s="1"/>
  <c r="AH16" i="4" s="1"/>
  <c r="AI16" i="4" s="1"/>
  <c r="AC17" i="4" s="1"/>
  <c r="AD17" i="4" s="1"/>
  <c r="AE17" i="4" s="1"/>
  <c r="AF17" i="4" s="1"/>
  <c r="AG17" i="4" s="1"/>
  <c r="AH17" i="4" s="1"/>
  <c r="AI17" i="4" s="1"/>
  <c r="AC18" i="4" s="1"/>
  <c r="AD18" i="4" s="1"/>
  <c r="AE18" i="4" s="1"/>
  <c r="AF18" i="4" s="1"/>
  <c r="AG18" i="4" s="1"/>
  <c r="AH18" i="4" s="1"/>
  <c r="AI18" i="4" s="1"/>
  <c r="AC19" i="4" s="1"/>
  <c r="AD19" i="4" s="1"/>
  <c r="AE19" i="4" s="1"/>
  <c r="AF19" i="4" s="1"/>
  <c r="AG19" i="4" s="1"/>
  <c r="AH19" i="4" s="1"/>
  <c r="AI19" i="4" s="1"/>
  <c r="Z78" i="4" l="1"/>
  <c r="Q78" i="4"/>
  <c r="Q81" i="4" s="1"/>
  <c r="X80" i="4" l="1"/>
  <c r="G63" i="4" s="1"/>
</calcChain>
</file>

<file path=xl/sharedStrings.xml><?xml version="1.0" encoding="utf-8"?>
<sst xmlns="http://schemas.openxmlformats.org/spreadsheetml/2006/main" count="312" uniqueCount="88">
  <si>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</si>
  <si>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</si>
  <si>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</si>
  <si>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</si>
  <si>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</si>
  <si>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</si>
  <si>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</si>
  <si>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</si>
  <si>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</si>
  <si>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日割り対象月</t>
    <rPh sb="0" eb="2">
      <t>ヒワ</t>
    </rPh>
    <rPh sb="3" eb="5">
      <t>タイショウ</t>
    </rPh>
    <rPh sb="5" eb="6">
      <t>ツキ</t>
    </rPh>
    <phoneticPr fontId="1"/>
  </si>
  <si>
    <t>平日開所日数
(自動計算)</t>
    <rPh sb="0" eb="2">
      <t>ヘイジツ</t>
    </rPh>
    <rPh sb="2" eb="4">
      <t>カイショ</t>
    </rPh>
    <rPh sb="4" eb="6">
      <t>ニッスウ</t>
    </rPh>
    <rPh sb="8" eb="10">
      <t>ジドウ</t>
    </rPh>
    <rPh sb="10" eb="12">
      <t>ケイサン</t>
    </rPh>
    <phoneticPr fontId="1"/>
  </si>
  <si>
    <t>自動計算の平日開所日数
ではない場合のみ入力してください</t>
    <rPh sb="0" eb="2">
      <t>ジドウ</t>
    </rPh>
    <rPh sb="2" eb="4">
      <t>ケイサン</t>
    </rPh>
    <rPh sb="5" eb="7">
      <t>ヘイジツ</t>
    </rPh>
    <rPh sb="7" eb="9">
      <t>カイショ</t>
    </rPh>
    <rPh sb="9" eb="11">
      <t>ニッスウ</t>
    </rPh>
    <rPh sb="16" eb="18">
      <t>バアイ</t>
    </rPh>
    <rPh sb="20" eb="22">
      <t>ニュウリョク</t>
    </rPh>
    <phoneticPr fontId="1"/>
  </si>
  <si>
    <t>開所日数
(実際の開所日数)</t>
    <rPh sb="0" eb="2">
      <t>カイショ</t>
    </rPh>
    <rPh sb="2" eb="4">
      <t>ニッスウ</t>
    </rPh>
    <rPh sb="6" eb="8">
      <t>ジッサイ</t>
    </rPh>
    <rPh sb="9" eb="11">
      <t>カイショ</t>
    </rPh>
    <rPh sb="11" eb="13">
      <t>ニッスウ</t>
    </rPh>
    <phoneticPr fontId="1"/>
  </si>
  <si>
    <t>提供日数</t>
    <rPh sb="0" eb="2">
      <t>テイキョウ</t>
    </rPh>
    <rPh sb="2" eb="4">
      <t>ニッスウ</t>
    </rPh>
    <phoneticPr fontId="1"/>
  </si>
  <si>
    <t>きゅぽらん幼稚園</t>
    <rPh sb="5" eb="8">
      <t>ヨウチエン</t>
    </rPh>
    <phoneticPr fontId="1"/>
  </si>
  <si>
    <t>幼稚園名</t>
    <rPh sb="0" eb="3">
      <t>ヨウチエン</t>
    </rPh>
    <rPh sb="3" eb="4">
      <t>メイ</t>
    </rPh>
    <phoneticPr fontId="1"/>
  </si>
  <si>
    <t>満３歳児</t>
    <rPh sb="0" eb="1">
      <t>マン</t>
    </rPh>
    <rPh sb="2" eb="4">
      <t>サイジ</t>
    </rPh>
    <phoneticPr fontId="22"/>
  </si>
  <si>
    <t>円</t>
    <rPh sb="0" eb="1">
      <t>エン</t>
    </rPh>
    <phoneticPr fontId="22"/>
  </si>
  <si>
    <t>３歳児</t>
    <rPh sb="1" eb="3">
      <t>サイジ</t>
    </rPh>
    <phoneticPr fontId="22"/>
  </si>
  <si>
    <t>４歳児</t>
    <rPh sb="1" eb="3">
      <t>サイジ</t>
    </rPh>
    <phoneticPr fontId="22"/>
  </si>
  <si>
    <t>５歳児</t>
    <rPh sb="1" eb="2">
      <t>サイ</t>
    </rPh>
    <rPh sb="2" eb="3">
      <t>ジ</t>
    </rPh>
    <phoneticPr fontId="22"/>
  </si>
  <si>
    <t>保育料</t>
    <rPh sb="0" eb="2">
      <t>ホイク</t>
    </rPh>
    <rPh sb="2" eb="3">
      <t>リョウ</t>
    </rPh>
    <phoneticPr fontId="1"/>
  </si>
  <si>
    <t>入園料</t>
    <rPh sb="0" eb="2">
      <t>ニュウエン</t>
    </rPh>
    <rPh sb="2" eb="3">
      <t>リョウ</t>
    </rPh>
    <phoneticPr fontId="1"/>
  </si>
  <si>
    <t>３歳児</t>
  </si>
  <si>
    <t>開所日数</t>
    <rPh sb="0" eb="2">
      <t>カイショ</t>
    </rPh>
    <rPh sb="2" eb="4">
      <t>ニッスウ</t>
    </rPh>
    <phoneticPr fontId="1"/>
  </si>
  <si>
    <t>クラス年齢</t>
    <rPh sb="3" eb="5">
      <t>ネンレイ</t>
    </rPh>
    <phoneticPr fontId="1"/>
  </si>
  <si>
    <t>2019年度　祝日一覧</t>
    <rPh sb="4" eb="6">
      <t>ネンド</t>
    </rPh>
    <rPh sb="7" eb="9">
      <t>シュクジツ</t>
    </rPh>
    <rPh sb="9" eb="11">
      <t>イチラン</t>
    </rPh>
    <phoneticPr fontId="1"/>
  </si>
  <si>
    <t>日付</t>
    <rPh sb="0" eb="2">
      <t>ヒヅケ</t>
    </rPh>
    <phoneticPr fontId="1"/>
  </si>
  <si>
    <t>名称</t>
    <rPh sb="0" eb="2">
      <t>メイショウ</t>
    </rPh>
    <phoneticPr fontId="1"/>
  </si>
  <si>
    <t>昭和の日</t>
  </si>
  <si>
    <t>振替休日</t>
  </si>
  <si>
    <t>天皇の即位の日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</si>
  <si>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</si>
  <si>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</si>
  <si>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</si>
  <si>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</si>
  <si>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</si>
  <si>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</si>
  <si>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</si>
  <si>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</si>
  <si>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即位礼正殿の儀の行われる日</t>
  </si>
  <si>
    <t>文化の日</t>
  </si>
  <si>
    <t>勤労感謝の日</t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</si>
  <si>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</si>
  <si>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</si>
  <si>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</si>
  <si>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25"/>
  </si>
  <si>
    <t>春分の日</t>
  </si>
  <si>
    <t>2020年度　祝日一覧</t>
    <rPh sb="4" eb="6">
      <t>ネンド</t>
    </rPh>
    <rPh sb="7" eb="9">
      <t>シュクジツ</t>
    </rPh>
    <rPh sb="9" eb="11">
      <t>イチラン</t>
    </rPh>
    <phoneticPr fontId="1"/>
  </si>
  <si>
    <t>月末年月日</t>
    <rPh sb="0" eb="2">
      <t>ゲツマツ</t>
    </rPh>
    <rPh sb="2" eb="5">
      <t>ネンガッピ</t>
    </rPh>
    <phoneticPr fontId="1"/>
  </si>
  <si>
    <t>対象月</t>
    <rPh sb="0" eb="2">
      <t>タイショウ</t>
    </rPh>
    <rPh sb="2" eb="3">
      <t>ツキ</t>
    </rPh>
    <phoneticPr fontId="26"/>
  </si>
  <si>
    <t>文字列</t>
    <rPh sb="0" eb="3">
      <t>モジレツ</t>
    </rPh>
    <phoneticPr fontId="26"/>
  </si>
  <si>
    <t>埼玉県民の日</t>
    <rPh sb="0" eb="4">
      <t>サイタマケンミン</t>
    </rPh>
    <rPh sb="5" eb="6">
      <t>ヒ</t>
    </rPh>
    <phoneticPr fontId="1"/>
  </si>
  <si>
    <t>　※運動会等の行事により土、日、祝日に開所をした場合で、代休が無い場合等。</t>
    <rPh sb="2" eb="5">
      <t>ウンドウカイ</t>
    </rPh>
    <rPh sb="5" eb="6">
      <t>トウ</t>
    </rPh>
    <rPh sb="7" eb="9">
      <t>ギョウジ</t>
    </rPh>
    <rPh sb="12" eb="13">
      <t>ド</t>
    </rPh>
    <rPh sb="14" eb="15">
      <t>ニチ</t>
    </rPh>
    <rPh sb="16" eb="18">
      <t>シュクジツ</t>
    </rPh>
    <rPh sb="19" eb="21">
      <t>カイショ</t>
    </rPh>
    <rPh sb="24" eb="26">
      <t>バアイ</t>
    </rPh>
    <rPh sb="28" eb="30">
      <t>ダイキュウ</t>
    </rPh>
    <rPh sb="31" eb="32">
      <t>ナ</t>
    </rPh>
    <rPh sb="33" eb="36">
      <t>バアイトウ</t>
    </rPh>
    <phoneticPr fontId="1"/>
  </si>
  <si>
    <t>※(１０円未満切捨て)</t>
    <rPh sb="4" eb="5">
      <t>エン</t>
    </rPh>
    <rPh sb="5" eb="7">
      <t>ミマン</t>
    </rPh>
    <rPh sb="7" eb="9">
      <t>キリス</t>
    </rPh>
    <phoneticPr fontId="1"/>
  </si>
  <si>
    <t>５．対象児童の異動事由発生日を入力してください。</t>
    <rPh sb="2" eb="4">
      <t>タイショウ</t>
    </rPh>
    <rPh sb="4" eb="6">
      <t>ジドウ</t>
    </rPh>
    <rPh sb="7" eb="9">
      <t>イドウ</t>
    </rPh>
    <rPh sb="9" eb="11">
      <t>ジユウ</t>
    </rPh>
    <rPh sb="11" eb="14">
      <t>ハッセイビ</t>
    </rPh>
    <rPh sb="15" eb="17">
      <t>ニュウリョク</t>
    </rPh>
    <phoneticPr fontId="1"/>
  </si>
  <si>
    <t>　※運動会等の行事により土、日、祝日に開所をした場合等。</t>
    <rPh sb="2" eb="5">
      <t>ウンドウカイ</t>
    </rPh>
    <rPh sb="5" eb="6">
      <t>トウ</t>
    </rPh>
    <rPh sb="7" eb="9">
      <t>ギョウジ</t>
    </rPh>
    <rPh sb="12" eb="13">
      <t>ド</t>
    </rPh>
    <rPh sb="14" eb="15">
      <t>ニチ</t>
    </rPh>
    <rPh sb="16" eb="18">
      <t>シュクジツ</t>
    </rPh>
    <rPh sb="19" eb="21">
      <t>カイショ</t>
    </rPh>
    <rPh sb="24" eb="26">
      <t>バアイ</t>
    </rPh>
    <rPh sb="26" eb="27">
      <t>ナド</t>
    </rPh>
    <phoneticPr fontId="1"/>
  </si>
  <si>
    <t>平日開所(提供)
日数
(自動計算)</t>
    <rPh sb="0" eb="2">
      <t>ヘイジツ</t>
    </rPh>
    <rPh sb="2" eb="4">
      <t>カイショ</t>
    </rPh>
    <rPh sb="5" eb="7">
      <t>テイキョウ</t>
    </rPh>
    <rPh sb="9" eb="11">
      <t>ニッスウ</t>
    </rPh>
    <rPh sb="13" eb="15">
      <t>ジドウ</t>
    </rPh>
    <rPh sb="15" eb="17">
      <t>ケイサン</t>
    </rPh>
    <phoneticPr fontId="1"/>
  </si>
  <si>
    <t>自動計算の平日開所(提供)日数
ではない場合のみ入力してください</t>
    <rPh sb="0" eb="2">
      <t>ジドウ</t>
    </rPh>
    <rPh sb="2" eb="4">
      <t>ケイサン</t>
    </rPh>
    <rPh sb="5" eb="7">
      <t>ヘイジツ</t>
    </rPh>
    <rPh sb="7" eb="9">
      <t>カイショ</t>
    </rPh>
    <rPh sb="13" eb="15">
      <t>ニッスウ</t>
    </rPh>
    <rPh sb="20" eb="22">
      <t>バアイ</t>
    </rPh>
    <rPh sb="24" eb="26">
      <t>ニュウリョク</t>
    </rPh>
    <phoneticPr fontId="1"/>
  </si>
  <si>
    <t>開所(提供)日数
(実際の開所(提供)日数)</t>
    <rPh sb="0" eb="2">
      <t>カイショ</t>
    </rPh>
    <rPh sb="6" eb="8">
      <t>ニッスウ</t>
    </rPh>
    <rPh sb="10" eb="12">
      <t>ジッサイ</t>
    </rPh>
    <rPh sb="13" eb="15">
      <t>カイショ</t>
    </rPh>
    <rPh sb="19" eb="21">
      <t>ニッスウ</t>
    </rPh>
    <phoneticPr fontId="1"/>
  </si>
  <si>
    <t>異動事由を
選択してください</t>
    <rPh sb="0" eb="2">
      <t>イドウ</t>
    </rPh>
    <rPh sb="2" eb="4">
      <t>ジユウ</t>
    </rPh>
    <rPh sb="6" eb="8">
      <t>センタク</t>
    </rPh>
    <phoneticPr fontId="1"/>
  </si>
  <si>
    <t>転出(継続利用)</t>
  </si>
  <si>
    <t>①入園・転入・復学</t>
    <rPh sb="1" eb="3">
      <t>ニュウエン</t>
    </rPh>
    <rPh sb="4" eb="6">
      <t>テンニュウ</t>
    </rPh>
    <rPh sb="7" eb="9">
      <t>フクガク</t>
    </rPh>
    <phoneticPr fontId="1"/>
  </si>
  <si>
    <t>②転出・休学</t>
    <rPh sb="1" eb="3">
      <t>テンシュツ</t>
    </rPh>
    <rPh sb="4" eb="6">
      <t>キュウガク</t>
    </rPh>
    <phoneticPr fontId="1"/>
  </si>
  <si>
    <t>③退園</t>
    <rPh sb="1" eb="3">
      <t>タイエン</t>
    </rPh>
    <phoneticPr fontId="1"/>
  </si>
  <si>
    <t>黄色部分を入力してください。</t>
    <rPh sb="0" eb="2">
      <t>キイロ</t>
    </rPh>
    <rPh sb="2" eb="4">
      <t>ブブン</t>
    </rPh>
    <rPh sb="5" eb="7">
      <t>ニュウリョク</t>
    </rPh>
    <phoneticPr fontId="1"/>
  </si>
  <si>
    <t>３．日割り対象月を黄色部分に入力してください。</t>
    <rPh sb="2" eb="4">
      <t>ヒワ</t>
    </rPh>
    <rPh sb="5" eb="7">
      <t>タイショウ</t>
    </rPh>
    <rPh sb="7" eb="8">
      <t>ツキ</t>
    </rPh>
    <rPh sb="9" eb="11">
      <t>キイロ</t>
    </rPh>
    <rPh sb="11" eb="13">
      <t>ブブン</t>
    </rPh>
    <rPh sb="14" eb="16">
      <t>ニュウリョク</t>
    </rPh>
    <phoneticPr fontId="1"/>
  </si>
  <si>
    <t>２．日割り対象児童のクラス年齢を選択してください。</t>
    <rPh sb="2" eb="4">
      <t>ヒワ</t>
    </rPh>
    <rPh sb="5" eb="7">
      <t>タイショウ</t>
    </rPh>
    <rPh sb="7" eb="9">
      <t>ジドウ</t>
    </rPh>
    <rPh sb="13" eb="15">
      <t>ネンレイ</t>
    </rPh>
    <rPh sb="16" eb="18">
      <t>センタク</t>
    </rPh>
    <phoneticPr fontId="1"/>
  </si>
  <si>
    <t>４．当月の平日開所日数が自動で表示されます。　
　表示されている開所日数と実際の開所日数が異なる場合（※）は
　黄色部分に実際の開所日数を入力してください。</t>
    <rPh sb="2" eb="4">
      <t>トウゲツ</t>
    </rPh>
    <rPh sb="5" eb="7">
      <t>ヘイジツ</t>
    </rPh>
    <rPh sb="7" eb="9">
      <t>カイショ</t>
    </rPh>
    <rPh sb="9" eb="11">
      <t>ニッスウ</t>
    </rPh>
    <rPh sb="12" eb="14">
      <t>ジドウ</t>
    </rPh>
    <rPh sb="15" eb="17">
      <t>ヒョウジ</t>
    </rPh>
    <rPh sb="56" eb="58">
      <t>キイロ</t>
    </rPh>
    <phoneticPr fontId="1"/>
  </si>
  <si>
    <t>６．異動発生日以降(以前)の当月の平日開所(提供)日数が自動で
　表示されます。　
　表示されている開所(提供)日数と実際の開所(提供)日数が異なる
　場合は黄色部分に実際の開所(提供)日数を入力してください。</t>
    <rPh sb="2" eb="4">
      <t>イドウ</t>
    </rPh>
    <rPh sb="4" eb="6">
      <t>ハッセイ</t>
    </rPh>
    <rPh sb="6" eb="7">
      <t>ビ</t>
    </rPh>
    <rPh sb="7" eb="9">
      <t>イコウ</t>
    </rPh>
    <rPh sb="10" eb="12">
      <t>イゼン</t>
    </rPh>
    <rPh sb="14" eb="16">
      <t>トウゲツ</t>
    </rPh>
    <rPh sb="17" eb="19">
      <t>ヘイジツ</t>
    </rPh>
    <rPh sb="19" eb="21">
      <t>カイショ</t>
    </rPh>
    <rPh sb="25" eb="27">
      <t>ニッスウ</t>
    </rPh>
    <rPh sb="28" eb="30">
      <t>ジドウ</t>
    </rPh>
    <rPh sb="33" eb="34">
      <t>ヒョウ</t>
    </rPh>
    <rPh sb="34" eb="35">
      <t>シメ</t>
    </rPh>
    <rPh sb="76" eb="78">
      <t>バアイ</t>
    </rPh>
    <rPh sb="79" eb="81">
      <t>キイロ</t>
    </rPh>
    <phoneticPr fontId="1"/>
  </si>
  <si>
    <t>保育料日割り額</t>
    <phoneticPr fontId="1"/>
  </si>
  <si>
    <t>今年度在籍予定数</t>
    <rPh sb="0" eb="3">
      <t>コンネンド</t>
    </rPh>
    <rPh sb="3" eb="5">
      <t>ザイセキ</t>
    </rPh>
    <rPh sb="5" eb="7">
      <t>ヨテイ</t>
    </rPh>
    <rPh sb="7" eb="8">
      <t>スウ</t>
    </rPh>
    <phoneticPr fontId="1"/>
  </si>
  <si>
    <t>計</t>
    <rPh sb="0" eb="1">
      <t>ケイ</t>
    </rPh>
    <phoneticPr fontId="1"/>
  </si>
  <si>
    <t>支給限度額</t>
    <rPh sb="0" eb="2">
      <t>シキュウ</t>
    </rPh>
    <rPh sb="2" eb="4">
      <t>ゲンド</t>
    </rPh>
    <rPh sb="4" eb="5">
      <t>ガク</t>
    </rPh>
    <phoneticPr fontId="1"/>
  </si>
  <si>
    <t>翌年度末</t>
    <rPh sb="0" eb="3">
      <t>ヨクネンド</t>
    </rPh>
    <rPh sb="3" eb="4">
      <t>マツ</t>
    </rPh>
    <phoneticPr fontId="1"/>
  </si>
  <si>
    <t>１．入園年月日、保育料、入園料を入力してください。</t>
    <rPh sb="2" eb="4">
      <t>ニュウエン</t>
    </rPh>
    <rPh sb="4" eb="7">
      <t>ネンガッピ</t>
    </rPh>
    <rPh sb="8" eb="10">
      <t>ホイク</t>
    </rPh>
    <rPh sb="10" eb="11">
      <t>リョウ</t>
    </rPh>
    <rPh sb="12" eb="14">
      <t>ニュウエン</t>
    </rPh>
    <rPh sb="14" eb="15">
      <t>リョウ</t>
    </rPh>
    <rPh sb="16" eb="18">
      <t>ニュウリョク</t>
    </rPh>
    <phoneticPr fontId="1"/>
  </si>
  <si>
    <t>入園年月日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</si>
  <si>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</si>
  <si>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</si>
  <si>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</si>
  <si>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対象児童に今年度</t>
    </r>
    <r>
      <rPr>
        <b/>
        <u/>
        <sz val="13"/>
        <color rgb="FFFF0000"/>
        <rFont val="ＭＳ Ｐゴシック"/>
        <family val="3"/>
        <charset val="128"/>
        <scheme val="minor"/>
      </rPr>
      <t>入園料が発生している場合のみ</t>
    </r>
    <r>
      <rPr>
        <b/>
        <sz val="13"/>
        <color theme="1"/>
        <rFont val="ＭＳ Ｐゴシック"/>
        <family val="3"/>
        <charset val="128"/>
        <scheme val="minor"/>
      </rPr>
      <t>入力してください。</t>
    </r>
    <rPh sb="0" eb="2">
      <t>タイショウ</t>
    </rPh>
    <rPh sb="2" eb="4">
      <t>ジドウ</t>
    </rPh>
    <rPh sb="5" eb="8">
      <t>コンネンド</t>
    </rPh>
    <rPh sb="8" eb="11">
      <t>ニュウエンリョウ</t>
    </rPh>
    <rPh sb="12" eb="14">
      <t>ハッセイ</t>
    </rPh>
    <rPh sb="18" eb="20">
      <t>バアイ</t>
    </rPh>
    <rPh sb="22" eb="24">
      <t>ニュウリョク</t>
    </rPh>
    <phoneticPr fontId="1"/>
  </si>
  <si>
    <r>
      <t>入園料</t>
    </r>
    <r>
      <rPr>
        <b/>
        <sz val="11"/>
        <color theme="1"/>
        <rFont val="ＭＳ Ｐゴシック"/>
        <family val="3"/>
        <charset val="128"/>
        <scheme val="minor"/>
      </rPr>
      <t>月額</t>
    </r>
    <r>
      <rPr>
        <sz val="11"/>
        <color theme="1"/>
        <rFont val="ＭＳ Ｐゴシック"/>
        <family val="2"/>
        <charset val="128"/>
        <scheme val="minor"/>
      </rPr>
      <t>換算額</t>
    </r>
    <rPh sb="0" eb="2">
      <t>ニュウエン</t>
    </rPh>
    <rPh sb="2" eb="3">
      <t>リョウ</t>
    </rPh>
    <rPh sb="3" eb="5">
      <t>ゲツガク</t>
    </rPh>
    <rPh sb="5" eb="7">
      <t>カンサン</t>
    </rPh>
    <rPh sb="7" eb="8">
      <t>ガク</t>
    </rPh>
    <phoneticPr fontId="1"/>
  </si>
  <si>
    <t>７．保育料等日割り額（参考）</t>
    <rPh sb="2" eb="4">
      <t>ホイク</t>
    </rPh>
    <rPh sb="4" eb="5">
      <t>リョウ</t>
    </rPh>
    <rPh sb="5" eb="6">
      <t>トウ</t>
    </rPh>
    <rPh sb="6" eb="8">
      <t>ヒワ</t>
    </rPh>
    <rPh sb="9" eb="10">
      <t>ガク</t>
    </rPh>
    <rPh sb="11" eb="13">
      <t>サンコウ</t>
    </rPh>
    <phoneticPr fontId="1"/>
  </si>
  <si>
    <t>【川口市分】
保育料等
日割り額</t>
    <rPh sb="1" eb="3">
      <t>カワグチ</t>
    </rPh>
    <rPh sb="3" eb="4">
      <t>シ</t>
    </rPh>
    <rPh sb="4" eb="5">
      <t>ブン</t>
    </rPh>
    <rPh sb="7" eb="9">
      <t>ホイク</t>
    </rPh>
    <rPh sb="9" eb="10">
      <t>リョウ</t>
    </rPh>
    <rPh sb="10" eb="11">
      <t>トウ</t>
    </rPh>
    <rPh sb="12" eb="14">
      <t>ヒワ</t>
    </rPh>
    <rPh sb="15" eb="16">
      <t>ガク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</si>
  <si>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</si>
  <si>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</si>
  <si>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天皇誕生日</t>
    <rPh sb="0" eb="2">
      <t>テンノウ</t>
    </rPh>
    <rPh sb="2" eb="5">
      <t>タンジョウビ</t>
    </rPh>
    <phoneticPr fontId="5"/>
  </si>
  <si>
    <t xml:space="preserve">   ●保育料日割り計算額確認シート（2020/4～2021/3）</t>
    <rPh sb="4" eb="6">
      <t>ホイク</t>
    </rPh>
    <rPh sb="6" eb="7">
      <t>リョウ</t>
    </rPh>
    <rPh sb="7" eb="9">
      <t>ヒワ</t>
    </rPh>
    <rPh sb="10" eb="12">
      <t>ケイサン</t>
    </rPh>
    <rPh sb="12" eb="13">
      <t>ガク</t>
    </rPh>
    <rPh sb="13" eb="15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</si>
</sst>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d"/>
    <numFmt numFmtId="177" formatCode="h&quot;時&quot;mm&quot;分&quot;;@"/>
    <numFmt numFmtId="178" formatCode="&quot;¥&quot;###,###"/>
    <numFmt numFmtId="179" formatCode="yyyy/m/d;@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HGP創英角ﾎﾟｯﾌﾟ体"/>
      <family val="3"/>
      <charset val="128"/>
    </font>
    <font>
      <b/>
      <sz val="16"/>
      <color rgb="FFFF0000"/>
      <name val="HGP創英角ﾎﾟｯﾌﾟ体"/>
      <family val="3"/>
      <charset val="128"/>
    </font>
    <font>
      <b/>
      <sz val="16"/>
      <color rgb="FF00B0F0"/>
      <name val="HGP創英角ﾎﾟｯﾌﾟ体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11"/>
      <color rgb="FF00B0F0"/>
      <name val="ＭＳ Ｐゴシック"/>
      <family val="2"/>
      <charset val="128"/>
      <scheme val="minor"/>
    </font>
    <font>
      <b/>
      <sz val="1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rgb="FFFF0000"/>
      <name val="ＭＳ Ｐゴシック"/>
      <family val="3"/>
      <charset val="128"/>
      <scheme val="minor"/>
    </font>
    <font>
      <b/>
      <sz val="11"/>
      <color theme="9" tint="0.79998168889431442"/>
      <name val="ＭＳ Ｐ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b/>
      <sz val="15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2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5"/>
      <color theme="1"/>
      <name val="HG丸ｺﾞｼｯｸM-PRO"/>
      <family val="3"/>
      <charset val="128"/>
    </font>
    <font>
      <b/>
      <sz val="15"/>
      <color theme="1"/>
      <name val="ＭＳ ゴシック"/>
      <family val="3"/>
      <charset val="128"/>
    </font>
    <font>
      <sz val="12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13"/>
      <color theme="1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u/>
      <sz val="13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 style="thin">
        <color indexed="64"/>
      </right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mediumDashDotDot">
        <color auto="1"/>
      </right>
      <top style="mediumDashDotDot">
        <color auto="1"/>
      </top>
      <bottom/>
      <diagonal/>
    </border>
    <border>
      <left style="mediumDashDotDot">
        <color auto="1"/>
      </left>
      <right/>
      <top/>
      <bottom/>
      <diagonal/>
    </border>
    <border>
      <left/>
      <right style="mediumDashDotDot">
        <color auto="1"/>
      </right>
      <top/>
      <bottom/>
      <diagonal/>
    </border>
    <border>
      <left style="mediumDashDotDot">
        <color auto="1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  <border>
      <left/>
      <right style="mediumDashDotDot">
        <color auto="1"/>
      </right>
      <top/>
      <bottom style="mediumDashDotDot">
        <color auto="1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176" fontId="9" fillId="0" borderId="6" xfId="0" applyNumberFormat="1" applyFont="1" applyBorder="1" applyProtection="1">
      <alignment vertical="center"/>
    </xf>
    <xf numFmtId="176" fontId="5" fillId="0" borderId="6" xfId="0" applyNumberFormat="1" applyFont="1" applyBorder="1" applyProtection="1">
      <alignment vertical="center"/>
    </xf>
    <xf numFmtId="176" fontId="10" fillId="0" borderId="6" xfId="0" applyNumberFormat="1" applyFont="1" applyBorder="1" applyProtection="1">
      <alignment vertical="center"/>
    </xf>
    <xf numFmtId="176" fontId="11" fillId="0" borderId="6" xfId="0" applyNumberFormat="1" applyFont="1" applyBorder="1" applyProtection="1">
      <alignment vertical="center"/>
    </xf>
    <xf numFmtId="0" fontId="6" fillId="0" borderId="2" xfId="0" applyFont="1" applyBorder="1" applyAlignment="1" applyProtection="1">
      <alignment vertical="center" shrinkToFit="1"/>
    </xf>
    <xf numFmtId="0" fontId="6" fillId="0" borderId="3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6" fillId="0" borderId="5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vertical="top" shrinkToFit="1"/>
    </xf>
    <xf numFmtId="14" fontId="15" fillId="0" borderId="4" xfId="0" applyNumberFormat="1" applyFont="1" applyBorder="1" applyAlignment="1" applyProtection="1">
      <alignment vertical="center" shrinkToFit="1"/>
    </xf>
    <xf numFmtId="0" fontId="15" fillId="0" borderId="0" xfId="0" applyFont="1" applyAlignment="1" applyProtection="1">
      <alignment vertical="center" shrinkToFit="1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>
      <alignment vertical="center"/>
    </xf>
    <xf numFmtId="14" fontId="3" fillId="3" borderId="38" xfId="0" applyNumberFormat="1" applyFont="1" applyFill="1" applyBorder="1" applyAlignment="1">
      <alignment horizontal="center" vertical="center"/>
    </xf>
    <xf numFmtId="14" fontId="3" fillId="3" borderId="39" xfId="0" applyNumberFormat="1" applyFont="1" applyFill="1" applyBorder="1" applyAlignment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right" vertical="center" shrinkToFit="1"/>
    </xf>
    <xf numFmtId="0" fontId="0" fillId="0" borderId="0" xfId="0" applyFont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6" xfId="0" applyBorder="1" applyAlignment="1" applyProtection="1">
      <alignment horizontal="center" vertical="center" shrinkToFit="1"/>
    </xf>
    <xf numFmtId="14" fontId="0" fillId="0" borderId="6" xfId="0" applyNumberFormat="1" applyBorder="1" applyAlignment="1" applyProtection="1">
      <alignment horizontal="center" vertical="center" shrinkToFit="1"/>
    </xf>
    <xf numFmtId="0" fontId="16" fillId="0" borderId="0" xfId="0" applyFont="1" applyFill="1" applyAlignment="1" applyProtection="1">
      <alignment horizontal="left" vertical="center" shrinkToFit="1"/>
    </xf>
    <xf numFmtId="0" fontId="18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0" fillId="0" borderId="0" xfId="0" applyAlignment="1" applyProtection="1">
      <alignment vertical="top" shrinkToFit="1"/>
    </xf>
    <xf numFmtId="14" fontId="0" fillId="0" borderId="41" xfId="0" applyNumberFormat="1" applyBorder="1" applyAlignment="1" applyProtection="1">
      <alignment horizontal="center" vertical="top" shrinkToFit="1"/>
    </xf>
    <xf numFmtId="0" fontId="0" fillId="0" borderId="41" xfId="0" applyBorder="1" applyAlignment="1" applyProtection="1">
      <alignment horizontal="center" vertical="top" shrinkToFit="1"/>
    </xf>
    <xf numFmtId="14" fontId="0" fillId="0" borderId="40" xfId="0" applyNumberFormat="1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14" fontId="0" fillId="0" borderId="0" xfId="0" applyNumberFormat="1" applyAlignment="1" applyProtection="1">
      <alignment vertical="center" shrinkToFit="1"/>
    </xf>
    <xf numFmtId="176" fontId="9" fillId="0" borderId="6" xfId="0" applyNumberFormat="1" applyFont="1" applyFill="1" applyBorder="1" applyProtection="1">
      <alignment vertical="center"/>
    </xf>
    <xf numFmtId="14" fontId="0" fillId="0" borderId="0" xfId="0" applyNumberForma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20" fillId="0" borderId="0" xfId="0" applyFont="1" applyAlignment="1" applyProtection="1">
      <alignment vertical="center" wrapText="1" shrinkToFit="1"/>
    </xf>
    <xf numFmtId="0" fontId="12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30" fillId="0" borderId="0" xfId="0" applyFont="1" applyAlignment="1" applyProtection="1">
      <alignment horizontal="right" vertical="center" shrinkToFit="1"/>
    </xf>
    <xf numFmtId="0" fontId="31" fillId="4" borderId="0" xfId="0" applyFont="1" applyFill="1" applyAlignment="1" applyProtection="1">
      <alignment vertical="center" shrinkToFit="1"/>
    </xf>
    <xf numFmtId="0" fontId="17" fillId="4" borderId="0" xfId="0" applyFont="1" applyFill="1" applyAlignment="1" applyProtection="1">
      <alignment horizontal="left" vertical="center" shrinkToFit="1"/>
    </xf>
    <xf numFmtId="14" fontId="29" fillId="4" borderId="0" xfId="0" applyNumberFormat="1" applyFont="1" applyFill="1" applyAlignment="1" applyProtection="1">
      <alignment vertical="center" shrinkToFit="1"/>
    </xf>
    <xf numFmtId="0" fontId="21" fillId="0" borderId="0" xfId="0" applyFont="1" applyFill="1" applyBorder="1" applyAlignment="1" applyProtection="1">
      <alignment vertical="center" shrinkToFit="1"/>
    </xf>
    <xf numFmtId="14" fontId="32" fillId="4" borderId="0" xfId="0" applyNumberFormat="1" applyFont="1" applyFill="1" applyAlignment="1" applyProtection="1">
      <alignment horizontal="center" vertical="center" shrinkToFit="1"/>
    </xf>
    <xf numFmtId="14" fontId="29" fillId="4" borderId="0" xfId="0" applyNumberFormat="1" applyFont="1" applyFill="1" applyAlignment="1" applyProtection="1">
      <alignment horizontal="center" vertical="center" shrinkToFit="1"/>
    </xf>
    <xf numFmtId="0" fontId="18" fillId="0" borderId="0" xfId="0" applyFont="1" applyAlignment="1" applyProtection="1">
      <alignment horizontal="left" vertical="center" shrinkToFit="1"/>
    </xf>
    <xf numFmtId="14" fontId="0" fillId="0" borderId="0" xfId="0" applyNumberFormat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 shrinkToFit="1"/>
    </xf>
    <xf numFmtId="0" fontId="35" fillId="6" borderId="0" xfId="0" applyFont="1" applyFill="1" applyAlignment="1" applyProtection="1">
      <alignment vertical="center" shrinkToFit="1"/>
    </xf>
    <xf numFmtId="179" fontId="35" fillId="6" borderId="0" xfId="0" applyNumberFormat="1" applyFont="1" applyFill="1" applyBorder="1" applyAlignment="1" applyProtection="1">
      <alignment vertical="center"/>
    </xf>
    <xf numFmtId="0" fontId="34" fillId="0" borderId="0" xfId="0" applyFont="1" applyFill="1" applyAlignment="1" applyProtection="1">
      <alignment vertical="center" wrapText="1" shrinkToFit="1"/>
    </xf>
    <xf numFmtId="14" fontId="37" fillId="0" borderId="0" xfId="0" applyNumberFormat="1" applyFont="1" applyBorder="1" applyAlignment="1" applyProtection="1">
      <alignment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179" fontId="0" fillId="0" borderId="6" xfId="0" applyNumberFormat="1" applyBorder="1" applyAlignment="1" applyProtection="1">
      <alignment horizontal="center" vertical="center" shrinkToFit="1"/>
    </xf>
    <xf numFmtId="0" fontId="39" fillId="0" borderId="6" xfId="0" applyFont="1" applyBorder="1" applyAlignment="1" applyProtection="1">
      <alignment horizontal="right" vertical="center"/>
    </xf>
    <xf numFmtId="177" fontId="24" fillId="0" borderId="36" xfId="0" applyNumberFormat="1" applyFont="1" applyFill="1" applyBorder="1" applyAlignment="1" applyProtection="1">
      <alignment horizontal="left" vertical="center"/>
    </xf>
    <xf numFmtId="177" fontId="24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right" vertical="center"/>
    </xf>
    <xf numFmtId="0" fontId="23" fillId="0" borderId="37" xfId="0" applyFont="1" applyBorder="1" applyAlignment="1" applyProtection="1">
      <alignment horizontal="right" vertical="center"/>
    </xf>
    <xf numFmtId="38" fontId="21" fillId="5" borderId="6" xfId="1" applyFont="1" applyFill="1" applyBorder="1" applyAlignment="1" applyProtection="1">
      <alignment horizontal="center" vertical="center" shrinkToFit="1"/>
      <protection locked="0"/>
    </xf>
    <xf numFmtId="38" fontId="0" fillId="0" borderId="0" xfId="1" applyFont="1" applyAlignment="1" applyProtection="1">
      <alignment horizontal="center" vertical="center" shrinkToFit="1"/>
    </xf>
    <xf numFmtId="38" fontId="13" fillId="0" borderId="0" xfId="1" applyFont="1" applyAlignment="1" applyProtection="1">
      <alignment horizontal="center" vertical="center" shrinkToFit="1"/>
    </xf>
    <xf numFmtId="38" fontId="38" fillId="0" borderId="42" xfId="1" applyFont="1" applyBorder="1" applyAlignment="1" applyProtection="1">
      <alignment horizontal="center" vertical="center" shrinkToFit="1"/>
    </xf>
    <xf numFmtId="38" fontId="38" fillId="0" borderId="43" xfId="1" applyFont="1" applyBorder="1" applyAlignment="1" applyProtection="1">
      <alignment horizontal="center" vertical="center" shrinkToFit="1"/>
    </xf>
    <xf numFmtId="38" fontId="38" fillId="0" borderId="44" xfId="1" applyFont="1" applyBorder="1" applyAlignment="1" applyProtection="1">
      <alignment horizontal="center" vertical="center" shrinkToFit="1"/>
    </xf>
    <xf numFmtId="38" fontId="38" fillId="0" borderId="47" xfId="1" applyFont="1" applyBorder="1" applyAlignment="1" applyProtection="1">
      <alignment horizontal="center" vertical="center" shrinkToFit="1"/>
    </xf>
    <xf numFmtId="38" fontId="38" fillId="0" borderId="48" xfId="1" applyFont="1" applyBorder="1" applyAlignment="1" applyProtection="1">
      <alignment horizontal="center" vertical="center" shrinkToFit="1"/>
    </xf>
    <xf numFmtId="38" fontId="38" fillId="0" borderId="49" xfId="1" applyFont="1" applyBorder="1" applyAlignment="1" applyProtection="1">
      <alignment horizontal="center" vertical="center" shrinkToFit="1"/>
    </xf>
    <xf numFmtId="38" fontId="0" fillId="0" borderId="4" xfId="1" applyFont="1" applyBorder="1" applyAlignment="1" applyProtection="1">
      <alignment horizontal="center" vertical="center" shrinkToFit="1"/>
    </xf>
    <xf numFmtId="38" fontId="0" fillId="0" borderId="50" xfId="1" applyFont="1" applyBorder="1" applyAlignment="1" applyProtection="1">
      <alignment horizontal="right" vertical="center" shrinkToFit="1"/>
    </xf>
    <xf numFmtId="14" fontId="0" fillId="0" borderId="0" xfId="0" applyNumberFormat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3" fillId="0" borderId="6" xfId="0" applyFont="1" applyBorder="1" applyAlignment="1" applyProtection="1">
      <alignment horizontal="center" vertical="center" shrinkToFit="1"/>
    </xf>
    <xf numFmtId="0" fontId="16" fillId="2" borderId="0" xfId="0" applyFont="1" applyFill="1" applyAlignment="1" applyProtection="1">
      <alignment horizontal="left" vertical="center" shrinkToFit="1"/>
    </xf>
    <xf numFmtId="0" fontId="0" fillId="5" borderId="33" xfId="0" applyFill="1" applyBorder="1" applyAlignment="1" applyProtection="1">
      <alignment horizontal="center" vertical="center" shrinkToFit="1"/>
    </xf>
    <xf numFmtId="0" fontId="0" fillId="5" borderId="34" xfId="0" applyFill="1" applyBorder="1" applyAlignment="1" applyProtection="1">
      <alignment horizontal="center" vertical="center" shrinkToFit="1"/>
    </xf>
    <xf numFmtId="0" fontId="0" fillId="5" borderId="35" xfId="0" applyFill="1" applyBorder="1" applyAlignment="1" applyProtection="1">
      <alignment horizontal="center" vertical="center" shrinkToFit="1"/>
    </xf>
    <xf numFmtId="0" fontId="17" fillId="0" borderId="36" xfId="0" applyFont="1" applyBorder="1" applyAlignment="1" applyProtection="1">
      <alignment horizontal="left" vertical="center" shrinkToFit="1"/>
    </xf>
    <xf numFmtId="0" fontId="17" fillId="0" borderId="0" xfId="0" applyFont="1" applyBorder="1" applyAlignment="1" applyProtection="1">
      <alignment horizontal="left" vertical="center" shrinkToFit="1"/>
    </xf>
    <xf numFmtId="0" fontId="21" fillId="0" borderId="0" xfId="0" applyFont="1" applyAlignment="1" applyProtection="1">
      <alignment horizontal="center" vertical="center" shrinkToFit="1"/>
    </xf>
    <xf numFmtId="0" fontId="21" fillId="5" borderId="0" xfId="0" applyFont="1" applyFill="1" applyAlignment="1" applyProtection="1">
      <alignment horizontal="left" vertical="center" shrinkToFit="1"/>
      <protection locked="0"/>
    </xf>
    <xf numFmtId="0" fontId="18" fillId="0" borderId="0" xfId="0" applyFont="1" applyAlignment="1" applyProtection="1">
      <alignment horizontal="left" vertical="center" shrinkToFit="1"/>
    </xf>
    <xf numFmtId="0" fontId="19" fillId="0" borderId="0" xfId="0" applyFont="1" applyAlignment="1" applyProtection="1">
      <alignment horizontal="center" vertical="center" shrinkToFit="1"/>
    </xf>
    <xf numFmtId="0" fontId="6" fillId="0" borderId="24" xfId="0" applyFont="1" applyFill="1" applyBorder="1" applyAlignment="1" applyProtection="1">
      <alignment horizontal="center" vertical="center" shrinkToFit="1"/>
    </xf>
    <xf numFmtId="0" fontId="6" fillId="0" borderId="23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38" fontId="21" fillId="0" borderId="33" xfId="1" applyFont="1" applyFill="1" applyBorder="1" applyAlignment="1" applyProtection="1">
      <alignment horizontal="center" vertical="center" shrinkToFit="1"/>
    </xf>
    <xf numFmtId="38" fontId="21" fillId="0" borderId="35" xfId="1" applyFont="1" applyFill="1" applyBorder="1" applyAlignment="1" applyProtection="1">
      <alignment horizontal="center" vertical="center" shrinkToFit="1"/>
    </xf>
    <xf numFmtId="38" fontId="21" fillId="5" borderId="33" xfId="1" applyFont="1" applyFill="1" applyBorder="1" applyAlignment="1" applyProtection="1">
      <alignment horizontal="center" vertical="center" shrinkToFit="1"/>
      <protection locked="0"/>
    </xf>
    <xf numFmtId="38" fontId="21" fillId="5" borderId="35" xfId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right" vertical="center" shrinkToFit="1"/>
    </xf>
    <xf numFmtId="0" fontId="27" fillId="4" borderId="36" xfId="0" applyFont="1" applyFill="1" applyBorder="1" applyAlignment="1" applyProtection="1">
      <alignment horizontal="left" vertical="center" shrinkToFit="1"/>
    </xf>
    <xf numFmtId="0" fontId="27" fillId="4" borderId="0" xfId="0" applyFont="1" applyFill="1" applyBorder="1" applyAlignment="1" applyProtection="1">
      <alignment horizontal="left" vertical="center" shrinkToFit="1"/>
    </xf>
    <xf numFmtId="0" fontId="21" fillId="5" borderId="33" xfId="1" applyNumberFormat="1" applyFont="1" applyFill="1" applyBorder="1" applyAlignment="1" applyProtection="1">
      <alignment horizontal="center" vertical="center" shrinkToFit="1"/>
      <protection locked="0"/>
    </xf>
    <xf numFmtId="0" fontId="21" fillId="5" borderId="34" xfId="1" applyNumberFormat="1" applyFont="1" applyFill="1" applyBorder="1" applyAlignment="1" applyProtection="1">
      <alignment horizontal="center" vertical="center" shrinkToFit="1"/>
      <protection locked="0"/>
    </xf>
    <xf numFmtId="0" fontId="21" fillId="5" borderId="35" xfId="1" applyNumberFormat="1" applyFont="1" applyFill="1" applyBorder="1" applyAlignment="1" applyProtection="1">
      <alignment horizontal="center" vertical="center" shrinkToFit="1"/>
      <protection locked="0"/>
    </xf>
    <xf numFmtId="0" fontId="21" fillId="5" borderId="0" xfId="0" applyFont="1" applyFill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 shrinkToFit="1"/>
    </xf>
    <xf numFmtId="0" fontId="18" fillId="0" borderId="0" xfId="0" applyFont="1" applyAlignment="1" applyProtection="1">
      <alignment horizontal="left" vertical="center" wrapText="1" shrinkToFit="1"/>
    </xf>
    <xf numFmtId="0" fontId="14" fillId="0" borderId="0" xfId="0" applyFont="1" applyAlignment="1" applyProtection="1">
      <alignment horizontal="left" vertical="top" wrapText="1" shrinkToFit="1"/>
    </xf>
    <xf numFmtId="0" fontId="14" fillId="0" borderId="15" xfId="0" applyFont="1" applyBorder="1" applyAlignment="1" applyProtection="1">
      <alignment horizontal="center" vertical="center" wrapText="1" shrinkToFit="1"/>
    </xf>
    <xf numFmtId="0" fontId="14" fillId="0" borderId="16" xfId="0" applyFont="1" applyBorder="1" applyAlignment="1" applyProtection="1">
      <alignment horizontal="center" vertical="center" wrapText="1" shrinkToFit="1"/>
    </xf>
    <xf numFmtId="0" fontId="14" fillId="0" borderId="17" xfId="0" applyFont="1" applyBorder="1" applyAlignment="1" applyProtection="1">
      <alignment horizontal="center" vertical="center" wrapText="1" shrinkToFit="1"/>
    </xf>
    <xf numFmtId="0" fontId="14" fillId="0" borderId="18" xfId="0" applyFont="1" applyBorder="1" applyAlignment="1" applyProtection="1">
      <alignment horizontal="center" vertical="center" wrapText="1" shrinkToFit="1"/>
    </xf>
    <xf numFmtId="0" fontId="14" fillId="0" borderId="0" xfId="0" applyFont="1" applyBorder="1" applyAlignment="1" applyProtection="1">
      <alignment horizontal="center" vertical="center" wrapText="1" shrinkToFit="1"/>
    </xf>
    <xf numFmtId="0" fontId="14" fillId="0" borderId="19" xfId="0" applyFont="1" applyBorder="1" applyAlignment="1" applyProtection="1">
      <alignment horizontal="center" vertical="center" wrapText="1" shrinkToFit="1"/>
    </xf>
    <xf numFmtId="0" fontId="17" fillId="0" borderId="0" xfId="0" applyFont="1" applyAlignment="1" applyProtection="1">
      <alignment horizontal="center" vertical="center" wrapText="1" shrinkToFit="1"/>
    </xf>
    <xf numFmtId="0" fontId="21" fillId="0" borderId="7" xfId="0" applyFont="1" applyFill="1" applyBorder="1" applyAlignment="1" applyProtection="1">
      <alignment horizontal="center" vertical="center" shrinkToFit="1"/>
    </xf>
    <xf numFmtId="0" fontId="21" fillId="0" borderId="8" xfId="0" applyFont="1" applyFill="1" applyBorder="1" applyAlignment="1" applyProtection="1">
      <alignment horizontal="center" vertical="center" shrinkToFit="1"/>
    </xf>
    <xf numFmtId="0" fontId="21" fillId="0" borderId="9" xfId="0" applyFont="1" applyFill="1" applyBorder="1" applyAlignment="1" applyProtection="1">
      <alignment horizontal="center" vertical="center" shrinkToFit="1"/>
    </xf>
    <xf numFmtId="0" fontId="21" fillId="0" borderId="1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 vertical="center" shrinkToFit="1"/>
    </xf>
    <xf numFmtId="0" fontId="21" fillId="0" borderId="11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 applyProtection="1">
      <alignment horizontal="center" vertical="center" shrinkToFit="1"/>
    </xf>
    <xf numFmtId="0" fontId="21" fillId="0" borderId="13" xfId="0" applyFont="1" applyFill="1" applyBorder="1" applyAlignment="1" applyProtection="1">
      <alignment horizontal="center" vertical="center" shrinkToFit="1"/>
    </xf>
    <xf numFmtId="0" fontId="21" fillId="0" borderId="14" xfId="0" applyFont="1" applyFill="1" applyBorder="1" applyAlignment="1" applyProtection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27" fillId="0" borderId="18" xfId="0" applyFont="1" applyBorder="1" applyAlignment="1" applyProtection="1">
      <alignment horizontal="center" vertical="center" wrapText="1" shrinkToFit="1"/>
    </xf>
    <xf numFmtId="0" fontId="27" fillId="0" borderId="0" xfId="0" applyFont="1" applyBorder="1" applyAlignment="1" applyProtection="1">
      <alignment horizontal="center" vertical="center" wrapText="1" shrinkToFit="1"/>
    </xf>
    <xf numFmtId="0" fontId="27" fillId="0" borderId="20" xfId="0" applyFont="1" applyBorder="1" applyAlignment="1" applyProtection="1">
      <alignment horizontal="center" vertical="center" wrapText="1" shrinkToFit="1"/>
    </xf>
    <xf numFmtId="0" fontId="27" fillId="0" borderId="21" xfId="0" applyFont="1" applyBorder="1" applyAlignment="1" applyProtection="1">
      <alignment horizontal="center" vertical="center" wrapText="1" shrinkToFit="1"/>
    </xf>
    <xf numFmtId="0" fontId="21" fillId="5" borderId="0" xfId="0" applyFont="1" applyFill="1" applyBorder="1" applyAlignment="1" applyProtection="1">
      <alignment horizontal="center" vertical="center" shrinkToFit="1"/>
      <protection locked="0"/>
    </xf>
    <xf numFmtId="0" fontId="21" fillId="5" borderId="21" xfId="0" applyFont="1" applyFill="1" applyBorder="1" applyAlignment="1" applyProtection="1">
      <alignment horizontal="center" vertical="center" shrinkToFit="1"/>
      <protection locked="0"/>
    </xf>
    <xf numFmtId="0" fontId="12" fillId="0" borderId="19" xfId="0" applyFont="1" applyBorder="1" applyAlignment="1" applyProtection="1">
      <alignment horizontal="center" vertical="center" shrinkToFit="1"/>
    </xf>
    <xf numFmtId="0" fontId="12" fillId="0" borderId="21" xfId="0" applyFont="1" applyBorder="1" applyAlignment="1" applyProtection="1">
      <alignment horizontal="center" vertical="center" shrinkToFit="1"/>
    </xf>
    <xf numFmtId="0" fontId="12" fillId="0" borderId="22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shrinkToFit="1"/>
    </xf>
    <xf numFmtId="0" fontId="18" fillId="5" borderId="0" xfId="0" applyFont="1" applyFill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left" wrapText="1" shrinkToFit="1"/>
    </xf>
    <xf numFmtId="14" fontId="29" fillId="4" borderId="0" xfId="0" applyNumberFormat="1" applyFont="1" applyFill="1" applyAlignment="1" applyProtection="1">
      <alignment horizontal="center" vertical="center" shrinkToFit="1"/>
    </xf>
    <xf numFmtId="0" fontId="30" fillId="0" borderId="42" xfId="0" applyFont="1" applyBorder="1" applyAlignment="1" applyProtection="1">
      <alignment horizontal="center" vertical="center" shrinkToFit="1"/>
    </xf>
    <xf numFmtId="0" fontId="30" fillId="0" borderId="43" xfId="0" applyFont="1" applyBorder="1" applyAlignment="1" applyProtection="1">
      <alignment horizontal="center" vertical="center" shrinkToFit="1"/>
    </xf>
    <xf numFmtId="0" fontId="30" fillId="0" borderId="45" xfId="0" applyFont="1" applyBorder="1" applyAlignment="1" applyProtection="1">
      <alignment horizontal="center" vertical="center" shrinkToFit="1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47" xfId="0" applyFont="1" applyBorder="1" applyAlignment="1" applyProtection="1">
      <alignment horizontal="center" vertical="center" shrinkToFit="1"/>
    </xf>
    <xf numFmtId="0" fontId="30" fillId="0" borderId="48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alignment horizontal="left" wrapText="1" shrinkToFit="1"/>
    </xf>
    <xf numFmtId="14" fontId="29" fillId="4" borderId="43" xfId="0" applyNumberFormat="1" applyFont="1" applyFill="1" applyBorder="1" applyAlignment="1" applyProtection="1">
      <alignment horizontal="center" vertical="center" shrinkToFit="1"/>
    </xf>
    <xf numFmtId="14" fontId="29" fillId="4" borderId="44" xfId="0" applyNumberFormat="1" applyFont="1" applyFill="1" applyBorder="1" applyAlignment="1" applyProtection="1">
      <alignment horizontal="center" vertical="center" shrinkToFit="1"/>
    </xf>
    <xf numFmtId="14" fontId="29" fillId="4" borderId="0" xfId="0" applyNumberFormat="1" applyFont="1" applyFill="1" applyBorder="1" applyAlignment="1" applyProtection="1">
      <alignment horizontal="center" vertical="center" shrinkToFit="1"/>
    </xf>
    <xf numFmtId="14" fontId="29" fillId="4" borderId="46" xfId="0" applyNumberFormat="1" applyFont="1" applyFill="1" applyBorder="1" applyAlignment="1" applyProtection="1">
      <alignment horizontal="center" vertical="center" shrinkToFit="1"/>
    </xf>
    <xf numFmtId="14" fontId="29" fillId="4" borderId="48" xfId="0" applyNumberFormat="1" applyFont="1" applyFill="1" applyBorder="1" applyAlignment="1" applyProtection="1">
      <alignment horizontal="center" vertical="center" shrinkToFit="1"/>
    </xf>
    <xf numFmtId="14" fontId="29" fillId="4" borderId="49" xfId="0" applyNumberFormat="1" applyFont="1" applyFill="1" applyBorder="1" applyAlignment="1" applyProtection="1">
      <alignment horizontal="center" vertical="center" shrinkToFit="1"/>
    </xf>
    <xf numFmtId="14" fontId="28" fillId="0" borderId="0" xfId="0" applyNumberFormat="1" applyFont="1" applyAlignment="1" applyProtection="1">
      <alignment horizontal="left" shrinkToFit="1"/>
    </xf>
    <xf numFmtId="0" fontId="28" fillId="0" borderId="0" xfId="0" applyFont="1" applyAlignment="1" applyProtection="1">
      <alignment horizontal="left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37" xfId="0" applyFont="1" applyBorder="1" applyAlignment="1" applyProtection="1">
      <alignment horizontal="center" vertical="center" wrapText="1" shrinkToFit="1"/>
    </xf>
    <xf numFmtId="178" fontId="33" fillId="0" borderId="25" xfId="0" applyNumberFormat="1" applyFont="1" applyBorder="1" applyAlignment="1" applyProtection="1">
      <alignment horizontal="center" vertical="center" shrinkToFit="1"/>
    </xf>
    <xf numFmtId="178" fontId="33" fillId="0" borderId="26" xfId="0" applyNumberFormat="1" applyFont="1" applyBorder="1" applyAlignment="1" applyProtection="1">
      <alignment horizontal="center" vertical="center" shrinkToFit="1"/>
    </xf>
    <xf numFmtId="178" fontId="33" fillId="0" borderId="27" xfId="0" applyNumberFormat="1" applyFont="1" applyBorder="1" applyAlignment="1" applyProtection="1">
      <alignment horizontal="center" vertical="center" shrinkToFit="1"/>
    </xf>
    <xf numFmtId="178" fontId="33" fillId="0" borderId="28" xfId="0" applyNumberFormat="1" applyFont="1" applyBorder="1" applyAlignment="1" applyProtection="1">
      <alignment horizontal="center" vertical="center" shrinkToFit="1"/>
    </xf>
    <xf numFmtId="178" fontId="33" fillId="0" borderId="0" xfId="0" applyNumberFormat="1" applyFont="1" applyBorder="1" applyAlignment="1" applyProtection="1">
      <alignment horizontal="center" vertical="center" shrinkToFit="1"/>
    </xf>
    <xf numFmtId="178" fontId="33" fillId="0" borderId="29" xfId="0" applyNumberFormat="1" applyFont="1" applyBorder="1" applyAlignment="1" applyProtection="1">
      <alignment horizontal="center" vertical="center" shrinkToFit="1"/>
    </xf>
    <xf numFmtId="178" fontId="33" fillId="0" borderId="30" xfId="0" applyNumberFormat="1" applyFont="1" applyBorder="1" applyAlignment="1" applyProtection="1">
      <alignment horizontal="center" vertical="center" shrinkToFit="1"/>
    </xf>
    <xf numFmtId="178" fontId="33" fillId="0" borderId="31" xfId="0" applyNumberFormat="1" applyFont="1" applyBorder="1" applyAlignment="1" applyProtection="1">
      <alignment horizontal="center" vertical="center" shrinkToFit="1"/>
    </xf>
    <xf numFmtId="178" fontId="33" fillId="0" borderId="32" xfId="0" applyNumberFormat="1" applyFont="1" applyBorder="1" applyAlignment="1" applyProtection="1">
      <alignment horizontal="center" vertical="center" shrinkToFit="1"/>
    </xf>
    <xf numFmtId="178" fontId="17" fillId="0" borderId="28" xfId="0" applyNumberFormat="1" applyFont="1" applyBorder="1" applyAlignment="1" applyProtection="1">
      <alignment horizontal="left" shrinkToFit="1"/>
    </xf>
    <xf numFmtId="178" fontId="17" fillId="0" borderId="0" xfId="0" applyNumberFormat="1" applyFont="1" applyBorder="1" applyAlignment="1" applyProtection="1">
      <alignment horizontal="left" shrinkToFit="1"/>
    </xf>
    <xf numFmtId="0" fontId="0" fillId="0" borderId="0" xfId="0" applyAlignment="1" applyProtection="1">
      <alignment horizontal="center" vertical="center" shrinkToFit="1"/>
    </xf>
    <xf numFmtId="0" fontId="21" fillId="5" borderId="0" xfId="0" applyFont="1" applyFill="1" applyBorder="1" applyAlignment="1" applyProtection="1">
      <alignment horizontal="center" vertical="center" shrinkToFit="1"/>
    </xf>
    <xf numFmtId="0" fontId="21" fillId="5" borderId="21" xfId="0" applyFont="1" applyFill="1" applyBorder="1" applyAlignment="1" applyProtection="1">
      <alignment horizontal="center" vertical="center" shrinkToFit="1"/>
    </xf>
    <xf numFmtId="0" fontId="18" fillId="5" borderId="0" xfId="0" applyFont="1" applyFill="1" applyAlignment="1" applyProtection="1">
      <alignment horizontal="center" vertical="center" shrinkToFit="1"/>
    </xf>
    <xf numFmtId="0" fontId="21" fillId="5" borderId="0" xfId="0" applyFont="1" applyFill="1" applyAlignment="1" applyProtection="1">
      <alignment horizontal="center" vertical="center" shrinkToFit="1"/>
    </xf>
    <xf numFmtId="38" fontId="21" fillId="5" borderId="6" xfId="1" applyFont="1" applyFill="1" applyBorder="1" applyAlignment="1" applyProtection="1">
      <alignment horizontal="center" vertical="center" shrinkToFit="1"/>
    </xf>
    <xf numFmtId="0" fontId="21" fillId="5" borderId="0" xfId="0" applyFont="1" applyFill="1" applyAlignment="1" applyProtection="1">
      <alignment horizontal="left" vertical="center" shrinkToFit="1"/>
    </xf>
    <xf numFmtId="0" fontId="21" fillId="5" borderId="33" xfId="1" applyNumberFormat="1" applyFont="1" applyFill="1" applyBorder="1" applyAlignment="1" applyProtection="1">
      <alignment horizontal="center" vertical="center" shrinkToFit="1"/>
    </xf>
    <xf numFmtId="0" fontId="21" fillId="5" borderId="34" xfId="1" applyNumberFormat="1" applyFont="1" applyFill="1" applyBorder="1" applyAlignment="1" applyProtection="1">
      <alignment horizontal="center" vertical="center" shrinkToFit="1"/>
    </xf>
    <xf numFmtId="0" fontId="21" fillId="5" borderId="35" xfId="1" applyNumberFormat="1" applyFont="1" applyFill="1" applyBorder="1" applyAlignment="1" applyProtection="1">
      <alignment horizontal="center" vertical="center" shrinkToFit="1"/>
    </xf>
    <xf numFmtId="38" fontId="21" fillId="5" borderId="33" xfId="1" applyFont="1" applyFill="1" applyBorder="1" applyAlignment="1" applyProtection="1">
      <alignment horizontal="center" vertical="center" shrinkToFit="1"/>
    </xf>
    <xf numFmtId="38" fontId="21" fillId="5" borderId="35" xfId="1" applyFont="1" applyFill="1" applyBorder="1" applyAlignment="1" applyProtection="1">
      <alignment horizontal="center" vertical="center" shrinkToFit="1"/>
    </xf>
    <xf numFmtId="14" fontId="3" fillId="3" borderId="38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1">
    <dxf>
      <numFmt numFmtId="19" formatCode="yyyy/m/d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ＭＳ Ｐゴシック"/>
        <scheme val="minor"/>
      </font>
      <numFmt numFmtId="19" formatCode="yyyy/m/d"/>
      <fill>
        <patternFill patternType="solid">
          <fgColor indexed="64"/>
          <bgColor rgb="FFFF6699"/>
        </patternFill>
      </fill>
      <alignment horizontal="center" vertical="center" textRotation="0" wrapText="0" indent="0" justifyLastLine="0" shrinkToFit="0" readingOrder="0"/>
    </dxf>
    <dxf>
      <numFmt numFmtId="19" formatCode="yyyy/m/d"/>
    </dxf>
    <dxf>
      <numFmt numFmtId="19" formatCode="yyyy/m/d"/>
      <fill>
        <patternFill patternType="solid">
          <fgColor indexed="64"/>
          <bgColor rgb="FFFF6699"/>
        </patternFill>
      </fill>
      <alignment horizontal="center" vertical="center" textRotation="0" wrapText="0" indent="0" justifyLastLine="0" shrinkToFit="0" readingOrder="0"/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theme="0"/>
      </font>
    </dxf>
    <dxf>
      <fill>
        <patternFill>
          <bgColor theme="0" tint="-0.499984740745262"/>
        </patternFill>
      </fill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605118</xdr:colOff>
      <xdr:row>57</xdr:row>
      <xdr:rowOff>89647</xdr:rowOff>
    </xdr:from>
    <xdr:to>
      <xdr:col>33</xdr:col>
      <xdr:colOff>571499</xdr:colOff>
      <xdr:row>74</xdr:row>
      <xdr:rowOff>123614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43" y="15424897"/>
          <a:ext cx="2861981" cy="3015292"/>
        </a:xfrm>
        <a:prstGeom prst="rect">
          <a:avLst/>
        </a:prstGeom>
      </xdr:spPr>
    </xdr:pic>
    <xdr:clientData/>
  </xdr:twoCellAnchor>
  <xdr:twoCellAnchor>
    <xdr:from>
      <xdr:col>26</xdr:col>
      <xdr:colOff>128857</xdr:colOff>
      <xdr:row>46</xdr:row>
      <xdr:rowOff>449036</xdr:rowOff>
    </xdr:from>
    <xdr:to>
      <xdr:col>34</xdr:col>
      <xdr:colOff>680356</xdr:colOff>
      <xdr:row>60</xdr:row>
      <xdr:rowOff>244928</xdr:rowOff>
    </xdr:to>
    <xdr:sp macro="" textlink="">
      <xdr:nvSpPr>
        <xdr:cNvPr id="3" name="角丸四角形吹き出し 5"/>
        <xdr:cNvSpPr/>
      </xdr:nvSpPr>
      <xdr:spPr>
        <a:xfrm>
          <a:off x="6815407" y="12698186"/>
          <a:ext cx="5228274" cy="3396342"/>
        </a:xfrm>
        <a:custGeom>
          <a:avLst/>
          <a:gdLst>
            <a:gd name="connsiteX0" fmla="*/ 0 w 5266765"/>
            <a:gd name="connsiteY0" fmla="*/ 199842 h 1199030"/>
            <a:gd name="connsiteX1" fmla="*/ 199842 w 5266765"/>
            <a:gd name="connsiteY1" fmla="*/ 0 h 1199030"/>
            <a:gd name="connsiteX2" fmla="*/ 3072280 w 5266765"/>
            <a:gd name="connsiteY2" fmla="*/ 0 h 1199030"/>
            <a:gd name="connsiteX3" fmla="*/ 3072280 w 5266765"/>
            <a:gd name="connsiteY3" fmla="*/ 0 h 1199030"/>
            <a:gd name="connsiteX4" fmla="*/ 4388971 w 5266765"/>
            <a:gd name="connsiteY4" fmla="*/ 0 h 1199030"/>
            <a:gd name="connsiteX5" fmla="*/ 5066923 w 5266765"/>
            <a:gd name="connsiteY5" fmla="*/ 0 h 1199030"/>
            <a:gd name="connsiteX6" fmla="*/ 5266765 w 5266765"/>
            <a:gd name="connsiteY6" fmla="*/ 199842 h 1199030"/>
            <a:gd name="connsiteX7" fmla="*/ 5266765 w 5266765"/>
            <a:gd name="connsiteY7" fmla="*/ 699434 h 1199030"/>
            <a:gd name="connsiteX8" fmla="*/ 6702748 w 5266765"/>
            <a:gd name="connsiteY8" fmla="*/ 1452913 h 1199030"/>
            <a:gd name="connsiteX9" fmla="*/ 5266765 w 5266765"/>
            <a:gd name="connsiteY9" fmla="*/ 999192 h 1199030"/>
            <a:gd name="connsiteX10" fmla="*/ 5266765 w 5266765"/>
            <a:gd name="connsiteY10" fmla="*/ 999188 h 1199030"/>
            <a:gd name="connsiteX11" fmla="*/ 5066923 w 5266765"/>
            <a:gd name="connsiteY11" fmla="*/ 1199030 h 1199030"/>
            <a:gd name="connsiteX12" fmla="*/ 4388971 w 5266765"/>
            <a:gd name="connsiteY12" fmla="*/ 1199030 h 1199030"/>
            <a:gd name="connsiteX13" fmla="*/ 3072280 w 5266765"/>
            <a:gd name="connsiteY13" fmla="*/ 1199030 h 1199030"/>
            <a:gd name="connsiteX14" fmla="*/ 3072280 w 5266765"/>
            <a:gd name="connsiteY14" fmla="*/ 1199030 h 1199030"/>
            <a:gd name="connsiteX15" fmla="*/ 199842 w 5266765"/>
            <a:gd name="connsiteY15" fmla="*/ 1199030 h 1199030"/>
            <a:gd name="connsiteX16" fmla="*/ 0 w 5266765"/>
            <a:gd name="connsiteY16" fmla="*/ 999188 h 1199030"/>
            <a:gd name="connsiteX17" fmla="*/ 0 w 5266765"/>
            <a:gd name="connsiteY17" fmla="*/ 999192 h 1199030"/>
            <a:gd name="connsiteX18" fmla="*/ 0 w 5266765"/>
            <a:gd name="connsiteY18" fmla="*/ 699434 h 1199030"/>
            <a:gd name="connsiteX19" fmla="*/ 0 w 5266765"/>
            <a:gd name="connsiteY19" fmla="*/ 699434 h 1199030"/>
            <a:gd name="connsiteX20" fmla="*/ 0 w 5266765"/>
            <a:gd name="connsiteY20" fmla="*/ 199842 h 1199030"/>
            <a:gd name="connsiteX0" fmla="*/ 159372 w 6862120"/>
            <a:gd name="connsiteY0" fmla="*/ 199842 h 1452913"/>
            <a:gd name="connsiteX1" fmla="*/ 359214 w 6862120"/>
            <a:gd name="connsiteY1" fmla="*/ 0 h 1452913"/>
            <a:gd name="connsiteX2" fmla="*/ 3231652 w 6862120"/>
            <a:gd name="connsiteY2" fmla="*/ 0 h 1452913"/>
            <a:gd name="connsiteX3" fmla="*/ 3231652 w 6862120"/>
            <a:gd name="connsiteY3" fmla="*/ 0 h 1452913"/>
            <a:gd name="connsiteX4" fmla="*/ 4548343 w 6862120"/>
            <a:gd name="connsiteY4" fmla="*/ 0 h 1452913"/>
            <a:gd name="connsiteX5" fmla="*/ 5226295 w 6862120"/>
            <a:gd name="connsiteY5" fmla="*/ 0 h 1452913"/>
            <a:gd name="connsiteX6" fmla="*/ 5426137 w 6862120"/>
            <a:gd name="connsiteY6" fmla="*/ 199842 h 1452913"/>
            <a:gd name="connsiteX7" fmla="*/ 5426137 w 6862120"/>
            <a:gd name="connsiteY7" fmla="*/ 699434 h 1452913"/>
            <a:gd name="connsiteX8" fmla="*/ 6862120 w 6862120"/>
            <a:gd name="connsiteY8" fmla="*/ 1452913 h 1452913"/>
            <a:gd name="connsiteX9" fmla="*/ 5426137 w 6862120"/>
            <a:gd name="connsiteY9" fmla="*/ 999192 h 1452913"/>
            <a:gd name="connsiteX10" fmla="*/ 5426137 w 6862120"/>
            <a:gd name="connsiteY10" fmla="*/ 999188 h 1452913"/>
            <a:gd name="connsiteX11" fmla="*/ 5226295 w 6862120"/>
            <a:gd name="connsiteY11" fmla="*/ 1199030 h 1452913"/>
            <a:gd name="connsiteX12" fmla="*/ 4548343 w 6862120"/>
            <a:gd name="connsiteY12" fmla="*/ 1199030 h 1452913"/>
            <a:gd name="connsiteX13" fmla="*/ 3231652 w 6862120"/>
            <a:gd name="connsiteY13" fmla="*/ 1199030 h 1452913"/>
            <a:gd name="connsiteX14" fmla="*/ 3231652 w 6862120"/>
            <a:gd name="connsiteY14" fmla="*/ 1199030 h 1452913"/>
            <a:gd name="connsiteX15" fmla="*/ 359214 w 6862120"/>
            <a:gd name="connsiteY15" fmla="*/ 1199030 h 1452913"/>
            <a:gd name="connsiteX16" fmla="*/ 159372 w 6862120"/>
            <a:gd name="connsiteY16" fmla="*/ 999188 h 1452913"/>
            <a:gd name="connsiteX17" fmla="*/ 159372 w 6862120"/>
            <a:gd name="connsiteY17" fmla="*/ 999192 h 1452913"/>
            <a:gd name="connsiteX18" fmla="*/ 159372 w 6862120"/>
            <a:gd name="connsiteY18" fmla="*/ 699434 h 1452913"/>
            <a:gd name="connsiteX19" fmla="*/ 159372 w 6862120"/>
            <a:gd name="connsiteY19" fmla="*/ 699434 h 1452913"/>
            <a:gd name="connsiteX20" fmla="*/ 159372 w 6862120"/>
            <a:gd name="connsiteY20" fmla="*/ 199842 h 1452913"/>
            <a:gd name="connsiteX0" fmla="*/ 156519 w 6859267"/>
            <a:gd name="connsiteY0" fmla="*/ 199842 h 1452913"/>
            <a:gd name="connsiteX1" fmla="*/ 356361 w 6859267"/>
            <a:gd name="connsiteY1" fmla="*/ 0 h 1452913"/>
            <a:gd name="connsiteX2" fmla="*/ 3228799 w 6859267"/>
            <a:gd name="connsiteY2" fmla="*/ 0 h 1452913"/>
            <a:gd name="connsiteX3" fmla="*/ 3228799 w 6859267"/>
            <a:gd name="connsiteY3" fmla="*/ 0 h 1452913"/>
            <a:gd name="connsiteX4" fmla="*/ 4545490 w 6859267"/>
            <a:gd name="connsiteY4" fmla="*/ 0 h 1452913"/>
            <a:gd name="connsiteX5" fmla="*/ 5223442 w 6859267"/>
            <a:gd name="connsiteY5" fmla="*/ 0 h 1452913"/>
            <a:gd name="connsiteX6" fmla="*/ 5423284 w 6859267"/>
            <a:gd name="connsiteY6" fmla="*/ 199842 h 1452913"/>
            <a:gd name="connsiteX7" fmla="*/ 5423284 w 6859267"/>
            <a:gd name="connsiteY7" fmla="*/ 699434 h 1452913"/>
            <a:gd name="connsiteX8" fmla="*/ 6859267 w 6859267"/>
            <a:gd name="connsiteY8" fmla="*/ 1452913 h 1452913"/>
            <a:gd name="connsiteX9" fmla="*/ 5423284 w 6859267"/>
            <a:gd name="connsiteY9" fmla="*/ 999192 h 1452913"/>
            <a:gd name="connsiteX10" fmla="*/ 5423284 w 6859267"/>
            <a:gd name="connsiteY10" fmla="*/ 999188 h 1452913"/>
            <a:gd name="connsiteX11" fmla="*/ 5223442 w 6859267"/>
            <a:gd name="connsiteY11" fmla="*/ 1199030 h 1452913"/>
            <a:gd name="connsiteX12" fmla="*/ 4545490 w 6859267"/>
            <a:gd name="connsiteY12" fmla="*/ 1199030 h 1452913"/>
            <a:gd name="connsiteX13" fmla="*/ 3228799 w 6859267"/>
            <a:gd name="connsiteY13" fmla="*/ 1199030 h 1452913"/>
            <a:gd name="connsiteX14" fmla="*/ 3228799 w 6859267"/>
            <a:gd name="connsiteY14" fmla="*/ 1199030 h 1452913"/>
            <a:gd name="connsiteX15" fmla="*/ 356361 w 6859267"/>
            <a:gd name="connsiteY15" fmla="*/ 1199030 h 1452913"/>
            <a:gd name="connsiteX16" fmla="*/ 156519 w 6859267"/>
            <a:gd name="connsiteY16" fmla="*/ 999188 h 1452913"/>
            <a:gd name="connsiteX17" fmla="*/ 156519 w 6859267"/>
            <a:gd name="connsiteY17" fmla="*/ 999192 h 1452913"/>
            <a:gd name="connsiteX18" fmla="*/ 156519 w 6859267"/>
            <a:gd name="connsiteY18" fmla="*/ 699434 h 1452913"/>
            <a:gd name="connsiteX19" fmla="*/ 167725 w 6859267"/>
            <a:gd name="connsiteY19" fmla="*/ 464111 h 1452913"/>
            <a:gd name="connsiteX20" fmla="*/ 156519 w 6859267"/>
            <a:gd name="connsiteY20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1 w 7139784"/>
            <a:gd name="connsiteY10" fmla="*/ 999188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2 w 7139784"/>
            <a:gd name="connsiteY10" fmla="*/ 1164654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5704283"/>
            <a:gd name="connsiteY0" fmla="*/ 199842 h 1224534"/>
            <a:gd name="connsiteX1" fmla="*/ 636878 w 5704283"/>
            <a:gd name="connsiteY1" fmla="*/ 0 h 1224534"/>
            <a:gd name="connsiteX2" fmla="*/ 3509316 w 5704283"/>
            <a:gd name="connsiteY2" fmla="*/ 0 h 1224534"/>
            <a:gd name="connsiteX3" fmla="*/ 3509316 w 5704283"/>
            <a:gd name="connsiteY3" fmla="*/ 0 h 1224534"/>
            <a:gd name="connsiteX4" fmla="*/ 4826007 w 5704283"/>
            <a:gd name="connsiteY4" fmla="*/ 0 h 1224534"/>
            <a:gd name="connsiteX5" fmla="*/ 5503959 w 5704283"/>
            <a:gd name="connsiteY5" fmla="*/ 0 h 1224534"/>
            <a:gd name="connsiteX6" fmla="*/ 5703801 w 5704283"/>
            <a:gd name="connsiteY6" fmla="*/ 199842 h 1224534"/>
            <a:gd name="connsiteX7" fmla="*/ 5703801 w 5704283"/>
            <a:gd name="connsiteY7" fmla="*/ 699434 h 1224534"/>
            <a:gd name="connsiteX8" fmla="*/ 5704283 w 5704283"/>
            <a:gd name="connsiteY8" fmla="*/ 941473 h 1224534"/>
            <a:gd name="connsiteX9" fmla="*/ 5703801 w 5704283"/>
            <a:gd name="connsiteY9" fmla="*/ 999192 h 1224534"/>
            <a:gd name="connsiteX10" fmla="*/ 5703802 w 5704283"/>
            <a:gd name="connsiteY10" fmla="*/ 1164654 h 1224534"/>
            <a:gd name="connsiteX11" fmla="*/ 5503959 w 5704283"/>
            <a:gd name="connsiteY11" fmla="*/ 1199030 h 1224534"/>
            <a:gd name="connsiteX12" fmla="*/ 4826007 w 5704283"/>
            <a:gd name="connsiteY12" fmla="*/ 1199030 h 1224534"/>
            <a:gd name="connsiteX13" fmla="*/ 3509316 w 5704283"/>
            <a:gd name="connsiteY13" fmla="*/ 1199030 h 1224534"/>
            <a:gd name="connsiteX14" fmla="*/ 3509316 w 5704283"/>
            <a:gd name="connsiteY14" fmla="*/ 1199030 h 1224534"/>
            <a:gd name="connsiteX15" fmla="*/ 636878 w 5704283"/>
            <a:gd name="connsiteY15" fmla="*/ 1199030 h 1224534"/>
            <a:gd name="connsiteX16" fmla="*/ 437036 w 5704283"/>
            <a:gd name="connsiteY16" fmla="*/ 999188 h 1224534"/>
            <a:gd name="connsiteX17" fmla="*/ 437036 w 5704283"/>
            <a:gd name="connsiteY17" fmla="*/ 999192 h 1224534"/>
            <a:gd name="connsiteX18" fmla="*/ 437036 w 5704283"/>
            <a:gd name="connsiteY18" fmla="*/ 699434 h 1224534"/>
            <a:gd name="connsiteX19" fmla="*/ 448242 w 5704283"/>
            <a:gd name="connsiteY19" fmla="*/ 464111 h 1224534"/>
            <a:gd name="connsiteX20" fmla="*/ 6 w 5704283"/>
            <a:gd name="connsiteY20" fmla="*/ 201706 h 1224534"/>
            <a:gd name="connsiteX21" fmla="*/ 437036 w 5704283"/>
            <a:gd name="connsiteY21" fmla="*/ 199842 h 1224534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36878 w 5704283"/>
            <a:gd name="connsiteY15" fmla="*/ 1199030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2516682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06496 w 5673743"/>
            <a:gd name="connsiteY0" fmla="*/ 199842 h 1860893"/>
            <a:gd name="connsiteX1" fmla="*/ 606338 w 5673743"/>
            <a:gd name="connsiteY1" fmla="*/ 0 h 1860893"/>
            <a:gd name="connsiteX2" fmla="*/ 3478776 w 5673743"/>
            <a:gd name="connsiteY2" fmla="*/ 0 h 1860893"/>
            <a:gd name="connsiteX3" fmla="*/ 3478776 w 5673743"/>
            <a:gd name="connsiteY3" fmla="*/ 0 h 1860893"/>
            <a:gd name="connsiteX4" fmla="*/ 4795467 w 5673743"/>
            <a:gd name="connsiteY4" fmla="*/ 0 h 1860893"/>
            <a:gd name="connsiteX5" fmla="*/ 5473419 w 5673743"/>
            <a:gd name="connsiteY5" fmla="*/ 0 h 1860893"/>
            <a:gd name="connsiteX6" fmla="*/ 5673261 w 5673743"/>
            <a:gd name="connsiteY6" fmla="*/ 199842 h 1860893"/>
            <a:gd name="connsiteX7" fmla="*/ 5673261 w 5673743"/>
            <a:gd name="connsiteY7" fmla="*/ 699434 h 1860893"/>
            <a:gd name="connsiteX8" fmla="*/ 5673743 w 5673743"/>
            <a:gd name="connsiteY8" fmla="*/ 941473 h 1860893"/>
            <a:gd name="connsiteX9" fmla="*/ 5673261 w 5673743"/>
            <a:gd name="connsiteY9" fmla="*/ 999192 h 1860893"/>
            <a:gd name="connsiteX10" fmla="*/ 5673262 w 5673743"/>
            <a:gd name="connsiteY10" fmla="*/ 1164654 h 1860893"/>
            <a:gd name="connsiteX11" fmla="*/ 5473419 w 5673743"/>
            <a:gd name="connsiteY11" fmla="*/ 1199030 h 1860893"/>
            <a:gd name="connsiteX12" fmla="*/ 4795467 w 5673743"/>
            <a:gd name="connsiteY12" fmla="*/ 1199030 h 1860893"/>
            <a:gd name="connsiteX13" fmla="*/ 2486142 w 5673743"/>
            <a:gd name="connsiteY13" fmla="*/ 1199030 h 1860893"/>
            <a:gd name="connsiteX14" fmla="*/ 2883197 w 5673743"/>
            <a:gd name="connsiteY14" fmla="*/ 1860893 h 1860893"/>
            <a:gd name="connsiteX15" fmla="*/ 621609 w 5673743"/>
            <a:gd name="connsiteY15" fmla="*/ 1206551 h 1860893"/>
            <a:gd name="connsiteX16" fmla="*/ 406496 w 5673743"/>
            <a:gd name="connsiteY16" fmla="*/ 999188 h 1860893"/>
            <a:gd name="connsiteX17" fmla="*/ 406496 w 5673743"/>
            <a:gd name="connsiteY17" fmla="*/ 999192 h 1860893"/>
            <a:gd name="connsiteX18" fmla="*/ 406496 w 5673743"/>
            <a:gd name="connsiteY18" fmla="*/ 699434 h 1860893"/>
            <a:gd name="connsiteX19" fmla="*/ 417702 w 5673743"/>
            <a:gd name="connsiteY19" fmla="*/ 464111 h 1860893"/>
            <a:gd name="connsiteX20" fmla="*/ 8 w 5673743"/>
            <a:gd name="connsiteY20" fmla="*/ 161118 h 1860893"/>
            <a:gd name="connsiteX21" fmla="*/ 406496 w 5673743"/>
            <a:gd name="connsiteY21" fmla="*/ 199842 h 1860893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473419 w 5673743"/>
            <a:gd name="connsiteY11" fmla="*/ 1199030 h 1933951"/>
            <a:gd name="connsiteX12" fmla="*/ 4795467 w 5673743"/>
            <a:gd name="connsiteY12" fmla="*/ 1199030 h 1933951"/>
            <a:gd name="connsiteX13" fmla="*/ 2486142 w 5673743"/>
            <a:gd name="connsiteY13" fmla="*/ 1199030 h 1933951"/>
            <a:gd name="connsiteX14" fmla="*/ 2898468 w 5673743"/>
            <a:gd name="connsiteY14" fmla="*/ 1933951 h 1933951"/>
            <a:gd name="connsiteX15" fmla="*/ 621609 w 5673743"/>
            <a:gd name="connsiteY15" fmla="*/ 1206551 h 1933951"/>
            <a:gd name="connsiteX16" fmla="*/ 406496 w 5673743"/>
            <a:gd name="connsiteY16" fmla="*/ 999188 h 1933951"/>
            <a:gd name="connsiteX17" fmla="*/ 406496 w 5673743"/>
            <a:gd name="connsiteY17" fmla="*/ 999192 h 1933951"/>
            <a:gd name="connsiteX18" fmla="*/ 406496 w 5673743"/>
            <a:gd name="connsiteY18" fmla="*/ 699434 h 1933951"/>
            <a:gd name="connsiteX19" fmla="*/ 417702 w 5673743"/>
            <a:gd name="connsiteY19" fmla="*/ 464111 h 1933951"/>
            <a:gd name="connsiteX20" fmla="*/ 8 w 5673743"/>
            <a:gd name="connsiteY20" fmla="*/ 161118 h 1933951"/>
            <a:gd name="connsiteX21" fmla="*/ 406496 w 5673743"/>
            <a:gd name="connsiteY21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584983 w 5673743"/>
            <a:gd name="connsiteY11" fmla="*/ 117354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629363 w 5673743"/>
            <a:gd name="connsiteY11" fmla="*/ 119749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436991"/>
            <a:gd name="connsiteX1" fmla="*/ 606338 w 5673743"/>
            <a:gd name="connsiteY1" fmla="*/ 0 h 1436991"/>
            <a:gd name="connsiteX2" fmla="*/ 3478776 w 5673743"/>
            <a:gd name="connsiteY2" fmla="*/ 0 h 1436991"/>
            <a:gd name="connsiteX3" fmla="*/ 3478776 w 5673743"/>
            <a:gd name="connsiteY3" fmla="*/ 0 h 1436991"/>
            <a:gd name="connsiteX4" fmla="*/ 4795467 w 5673743"/>
            <a:gd name="connsiteY4" fmla="*/ 0 h 1436991"/>
            <a:gd name="connsiteX5" fmla="*/ 5473419 w 5673743"/>
            <a:gd name="connsiteY5" fmla="*/ 0 h 1436991"/>
            <a:gd name="connsiteX6" fmla="*/ 5673261 w 5673743"/>
            <a:gd name="connsiteY6" fmla="*/ 199842 h 1436991"/>
            <a:gd name="connsiteX7" fmla="*/ 5673261 w 5673743"/>
            <a:gd name="connsiteY7" fmla="*/ 699434 h 1436991"/>
            <a:gd name="connsiteX8" fmla="*/ 5673743 w 5673743"/>
            <a:gd name="connsiteY8" fmla="*/ 941473 h 1436991"/>
            <a:gd name="connsiteX9" fmla="*/ 5673261 w 5673743"/>
            <a:gd name="connsiteY9" fmla="*/ 999192 h 1436991"/>
            <a:gd name="connsiteX10" fmla="*/ 5673262 w 5673743"/>
            <a:gd name="connsiteY10" fmla="*/ 1164654 h 1436991"/>
            <a:gd name="connsiteX11" fmla="*/ 5629363 w 5673743"/>
            <a:gd name="connsiteY11" fmla="*/ 1197493 h 1436991"/>
            <a:gd name="connsiteX12" fmla="*/ 5473419 w 5673743"/>
            <a:gd name="connsiteY12" fmla="*/ 1199030 h 1436991"/>
            <a:gd name="connsiteX13" fmla="*/ 4795467 w 5673743"/>
            <a:gd name="connsiteY13" fmla="*/ 1199030 h 1436991"/>
            <a:gd name="connsiteX14" fmla="*/ 2486142 w 5673743"/>
            <a:gd name="connsiteY14" fmla="*/ 1199030 h 1436991"/>
            <a:gd name="connsiteX15" fmla="*/ 2528631 w 5673743"/>
            <a:gd name="connsiteY15" fmla="*/ 1436991 h 1436991"/>
            <a:gd name="connsiteX16" fmla="*/ 621609 w 5673743"/>
            <a:gd name="connsiteY16" fmla="*/ 1206551 h 1436991"/>
            <a:gd name="connsiteX17" fmla="*/ 406496 w 5673743"/>
            <a:gd name="connsiteY17" fmla="*/ 999188 h 1436991"/>
            <a:gd name="connsiteX18" fmla="*/ 406496 w 5673743"/>
            <a:gd name="connsiteY18" fmla="*/ 999192 h 1436991"/>
            <a:gd name="connsiteX19" fmla="*/ 406496 w 5673743"/>
            <a:gd name="connsiteY19" fmla="*/ 699434 h 1436991"/>
            <a:gd name="connsiteX20" fmla="*/ 417702 w 5673743"/>
            <a:gd name="connsiteY20" fmla="*/ 464111 h 1436991"/>
            <a:gd name="connsiteX21" fmla="*/ 8 w 5673743"/>
            <a:gd name="connsiteY21" fmla="*/ 161118 h 1436991"/>
            <a:gd name="connsiteX22" fmla="*/ 406496 w 5673743"/>
            <a:gd name="connsiteY22" fmla="*/ 199842 h 1436991"/>
            <a:gd name="connsiteX0" fmla="*/ 406496 w 5673743"/>
            <a:gd name="connsiteY0" fmla="*/ 199842 h 1460941"/>
            <a:gd name="connsiteX1" fmla="*/ 606338 w 5673743"/>
            <a:gd name="connsiteY1" fmla="*/ 0 h 1460941"/>
            <a:gd name="connsiteX2" fmla="*/ 3478776 w 5673743"/>
            <a:gd name="connsiteY2" fmla="*/ 0 h 1460941"/>
            <a:gd name="connsiteX3" fmla="*/ 3478776 w 5673743"/>
            <a:gd name="connsiteY3" fmla="*/ 0 h 1460941"/>
            <a:gd name="connsiteX4" fmla="*/ 4795467 w 5673743"/>
            <a:gd name="connsiteY4" fmla="*/ 0 h 1460941"/>
            <a:gd name="connsiteX5" fmla="*/ 5473419 w 5673743"/>
            <a:gd name="connsiteY5" fmla="*/ 0 h 1460941"/>
            <a:gd name="connsiteX6" fmla="*/ 5673261 w 5673743"/>
            <a:gd name="connsiteY6" fmla="*/ 199842 h 1460941"/>
            <a:gd name="connsiteX7" fmla="*/ 5673261 w 5673743"/>
            <a:gd name="connsiteY7" fmla="*/ 699434 h 1460941"/>
            <a:gd name="connsiteX8" fmla="*/ 5673743 w 5673743"/>
            <a:gd name="connsiteY8" fmla="*/ 941473 h 1460941"/>
            <a:gd name="connsiteX9" fmla="*/ 5673261 w 5673743"/>
            <a:gd name="connsiteY9" fmla="*/ 999192 h 1460941"/>
            <a:gd name="connsiteX10" fmla="*/ 5673262 w 5673743"/>
            <a:gd name="connsiteY10" fmla="*/ 1164654 h 1460941"/>
            <a:gd name="connsiteX11" fmla="*/ 5629363 w 5673743"/>
            <a:gd name="connsiteY11" fmla="*/ 1197493 h 1460941"/>
            <a:gd name="connsiteX12" fmla="*/ 5473419 w 5673743"/>
            <a:gd name="connsiteY12" fmla="*/ 1199030 h 1460941"/>
            <a:gd name="connsiteX13" fmla="*/ 4795467 w 5673743"/>
            <a:gd name="connsiteY13" fmla="*/ 1199030 h 1460941"/>
            <a:gd name="connsiteX14" fmla="*/ 2486142 w 5673743"/>
            <a:gd name="connsiteY14" fmla="*/ 1199030 h 1460941"/>
            <a:gd name="connsiteX15" fmla="*/ 2706152 w 5673743"/>
            <a:gd name="connsiteY15" fmla="*/ 1460941 h 1460941"/>
            <a:gd name="connsiteX16" fmla="*/ 621609 w 5673743"/>
            <a:gd name="connsiteY16" fmla="*/ 1206551 h 1460941"/>
            <a:gd name="connsiteX17" fmla="*/ 406496 w 5673743"/>
            <a:gd name="connsiteY17" fmla="*/ 999188 h 1460941"/>
            <a:gd name="connsiteX18" fmla="*/ 406496 w 5673743"/>
            <a:gd name="connsiteY18" fmla="*/ 999192 h 1460941"/>
            <a:gd name="connsiteX19" fmla="*/ 406496 w 5673743"/>
            <a:gd name="connsiteY19" fmla="*/ 699434 h 1460941"/>
            <a:gd name="connsiteX20" fmla="*/ 417702 w 5673743"/>
            <a:gd name="connsiteY20" fmla="*/ 464111 h 1460941"/>
            <a:gd name="connsiteX21" fmla="*/ 8 w 5673743"/>
            <a:gd name="connsiteY21" fmla="*/ 161118 h 1460941"/>
            <a:gd name="connsiteX22" fmla="*/ 406496 w 5673743"/>
            <a:gd name="connsiteY22" fmla="*/ 199842 h 1460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73743" h="1460941">
              <a:moveTo>
                <a:pt x="406496" y="199842"/>
              </a:moveTo>
              <a:cubicBezTo>
                <a:pt x="406496" y="89472"/>
                <a:pt x="495968" y="0"/>
                <a:pt x="606338" y="0"/>
              </a:cubicBezTo>
              <a:lnTo>
                <a:pt x="3478776" y="0"/>
              </a:lnTo>
              <a:lnTo>
                <a:pt x="3478776" y="0"/>
              </a:lnTo>
              <a:lnTo>
                <a:pt x="4795467" y="0"/>
              </a:lnTo>
              <a:lnTo>
                <a:pt x="5473419" y="0"/>
              </a:lnTo>
              <a:cubicBezTo>
                <a:pt x="5583789" y="0"/>
                <a:pt x="5673261" y="89472"/>
                <a:pt x="5673261" y="199842"/>
              </a:cubicBezTo>
              <a:lnTo>
                <a:pt x="5673261" y="699434"/>
              </a:lnTo>
              <a:cubicBezTo>
                <a:pt x="5673422" y="780114"/>
                <a:pt x="5673582" y="860793"/>
                <a:pt x="5673743" y="941473"/>
              </a:cubicBezTo>
              <a:cubicBezTo>
                <a:pt x="5673582" y="960713"/>
                <a:pt x="5673422" y="979952"/>
                <a:pt x="5673261" y="999192"/>
              </a:cubicBezTo>
              <a:cubicBezTo>
                <a:pt x="5673261" y="999191"/>
                <a:pt x="5673262" y="1164655"/>
                <a:pt x="5673262" y="1164654"/>
              </a:cubicBezTo>
              <a:cubicBezTo>
                <a:pt x="5661015" y="1202694"/>
                <a:pt x="5662670" y="1191764"/>
                <a:pt x="5629363" y="1197493"/>
              </a:cubicBezTo>
              <a:cubicBezTo>
                <a:pt x="5596056" y="1203222"/>
                <a:pt x="5607470" y="1203763"/>
                <a:pt x="5473419" y="1199030"/>
              </a:cubicBezTo>
              <a:lnTo>
                <a:pt x="4795467" y="1199030"/>
              </a:lnTo>
              <a:lnTo>
                <a:pt x="2486142" y="1199030"/>
              </a:lnTo>
              <a:lnTo>
                <a:pt x="2706152" y="1460941"/>
              </a:lnTo>
              <a:cubicBezTo>
                <a:pt x="1952289" y="1242827"/>
                <a:pt x="2475005" y="1206551"/>
                <a:pt x="621609" y="1206551"/>
              </a:cubicBezTo>
              <a:cubicBezTo>
                <a:pt x="511239" y="1206551"/>
                <a:pt x="406496" y="1109558"/>
                <a:pt x="406496" y="999188"/>
              </a:cubicBezTo>
              <a:lnTo>
                <a:pt x="406496" y="999192"/>
              </a:lnTo>
              <a:lnTo>
                <a:pt x="406496" y="699434"/>
              </a:lnTo>
              <a:lnTo>
                <a:pt x="417702" y="464111"/>
              </a:lnTo>
              <a:cubicBezTo>
                <a:pt x="389687" y="386759"/>
                <a:pt x="1876" y="205163"/>
                <a:pt x="8" y="161118"/>
              </a:cubicBezTo>
              <a:cubicBezTo>
                <a:pt x="-1860" y="117073"/>
                <a:pt x="345174" y="239063"/>
                <a:pt x="406496" y="199842"/>
              </a:cubicBezTo>
              <a:close/>
            </a:path>
          </a:pathLst>
        </a:cu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提供日数の考え方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</a:rPr>
            <a:t>①途中入園・転入･復学の場合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＝認定開始日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入園日・転入日・復学日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～当月末までの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　　開所日数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②転出・休学の場合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転出日・休学日の前日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までの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開所日数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③退園の場合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退園日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までの開所日数</a:t>
          </a:r>
        </a:p>
        <a:p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134470</xdr:colOff>
      <xdr:row>60</xdr:row>
      <xdr:rowOff>89647</xdr:rowOff>
    </xdr:from>
    <xdr:to>
      <xdr:col>32</xdr:col>
      <xdr:colOff>459441</xdr:colOff>
      <xdr:row>64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8602195" y="15939247"/>
          <a:ext cx="1772771" cy="64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◎＠★～▽∵～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123264</xdr:colOff>
      <xdr:row>63</xdr:row>
      <xdr:rowOff>78442</xdr:rowOff>
    </xdr:from>
    <xdr:to>
      <xdr:col>32</xdr:col>
      <xdr:colOff>212910</xdr:colOff>
      <xdr:row>68</xdr:row>
      <xdr:rowOff>78441</xdr:rowOff>
    </xdr:to>
    <xdr:sp macro="" textlink="">
      <xdr:nvSpPr>
        <xdr:cNvPr id="5" name="テキスト ボックス 4"/>
        <xdr:cNvSpPr txBox="1"/>
      </xdr:nvSpPr>
      <xdr:spPr>
        <a:xfrm>
          <a:off x="8590989" y="16490017"/>
          <a:ext cx="1537446" cy="876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27215</xdr:colOff>
      <xdr:row>4</xdr:row>
      <xdr:rowOff>95251</xdr:rowOff>
    </xdr:from>
    <xdr:to>
      <xdr:col>34</xdr:col>
      <xdr:colOff>530678</xdr:colOff>
      <xdr:row>8</xdr:row>
      <xdr:rowOff>27214</xdr:rowOff>
    </xdr:to>
    <xdr:sp macro="" textlink="">
      <xdr:nvSpPr>
        <xdr:cNvPr id="6" name="正方形/長方形 5"/>
        <xdr:cNvSpPr/>
      </xdr:nvSpPr>
      <xdr:spPr>
        <a:xfrm>
          <a:off x="5942240" y="790576"/>
          <a:ext cx="5951763" cy="1198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注！）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この計算シートで計算が出来ない特例の異動事由の場合</a:t>
          </a: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(※)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保育入所課へ直接ご連絡ください。算定後、日割り額をお知らせいたします。</a:t>
          </a:r>
          <a:endParaRPr kumimoji="1" lang="en-US" altLang="ja-JP" sz="16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(※1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名の児童に対して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つ以上の異動事由が生じる場合等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605118</xdr:colOff>
      <xdr:row>57</xdr:row>
      <xdr:rowOff>89647</xdr:rowOff>
    </xdr:from>
    <xdr:to>
      <xdr:col>33</xdr:col>
      <xdr:colOff>571499</xdr:colOff>
      <xdr:row>74</xdr:row>
      <xdr:rowOff>123614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943" y="16205947"/>
          <a:ext cx="2861981" cy="3015292"/>
        </a:xfrm>
        <a:prstGeom prst="rect">
          <a:avLst/>
        </a:prstGeom>
      </xdr:spPr>
    </xdr:pic>
    <xdr:clientData/>
  </xdr:twoCellAnchor>
  <xdr:twoCellAnchor>
    <xdr:from>
      <xdr:col>26</xdr:col>
      <xdr:colOff>128857</xdr:colOff>
      <xdr:row>46</xdr:row>
      <xdr:rowOff>449036</xdr:rowOff>
    </xdr:from>
    <xdr:to>
      <xdr:col>34</xdr:col>
      <xdr:colOff>680356</xdr:colOff>
      <xdr:row>60</xdr:row>
      <xdr:rowOff>244928</xdr:rowOff>
    </xdr:to>
    <xdr:sp macro="" textlink="">
      <xdr:nvSpPr>
        <xdr:cNvPr id="3" name="角丸四角形吹き出し 5"/>
        <xdr:cNvSpPr/>
      </xdr:nvSpPr>
      <xdr:spPr>
        <a:xfrm>
          <a:off x="6815407" y="13479236"/>
          <a:ext cx="5228274" cy="3396342"/>
        </a:xfrm>
        <a:custGeom>
          <a:avLst/>
          <a:gdLst>
            <a:gd name="connsiteX0" fmla="*/ 0 w 5266765"/>
            <a:gd name="connsiteY0" fmla="*/ 199842 h 1199030"/>
            <a:gd name="connsiteX1" fmla="*/ 199842 w 5266765"/>
            <a:gd name="connsiteY1" fmla="*/ 0 h 1199030"/>
            <a:gd name="connsiteX2" fmla="*/ 3072280 w 5266765"/>
            <a:gd name="connsiteY2" fmla="*/ 0 h 1199030"/>
            <a:gd name="connsiteX3" fmla="*/ 3072280 w 5266765"/>
            <a:gd name="connsiteY3" fmla="*/ 0 h 1199030"/>
            <a:gd name="connsiteX4" fmla="*/ 4388971 w 5266765"/>
            <a:gd name="connsiteY4" fmla="*/ 0 h 1199030"/>
            <a:gd name="connsiteX5" fmla="*/ 5066923 w 5266765"/>
            <a:gd name="connsiteY5" fmla="*/ 0 h 1199030"/>
            <a:gd name="connsiteX6" fmla="*/ 5266765 w 5266765"/>
            <a:gd name="connsiteY6" fmla="*/ 199842 h 1199030"/>
            <a:gd name="connsiteX7" fmla="*/ 5266765 w 5266765"/>
            <a:gd name="connsiteY7" fmla="*/ 699434 h 1199030"/>
            <a:gd name="connsiteX8" fmla="*/ 6702748 w 5266765"/>
            <a:gd name="connsiteY8" fmla="*/ 1452913 h 1199030"/>
            <a:gd name="connsiteX9" fmla="*/ 5266765 w 5266765"/>
            <a:gd name="connsiteY9" fmla="*/ 999192 h 1199030"/>
            <a:gd name="connsiteX10" fmla="*/ 5266765 w 5266765"/>
            <a:gd name="connsiteY10" fmla="*/ 999188 h 1199030"/>
            <a:gd name="connsiteX11" fmla="*/ 5066923 w 5266765"/>
            <a:gd name="connsiteY11" fmla="*/ 1199030 h 1199030"/>
            <a:gd name="connsiteX12" fmla="*/ 4388971 w 5266765"/>
            <a:gd name="connsiteY12" fmla="*/ 1199030 h 1199030"/>
            <a:gd name="connsiteX13" fmla="*/ 3072280 w 5266765"/>
            <a:gd name="connsiteY13" fmla="*/ 1199030 h 1199030"/>
            <a:gd name="connsiteX14" fmla="*/ 3072280 w 5266765"/>
            <a:gd name="connsiteY14" fmla="*/ 1199030 h 1199030"/>
            <a:gd name="connsiteX15" fmla="*/ 199842 w 5266765"/>
            <a:gd name="connsiteY15" fmla="*/ 1199030 h 1199030"/>
            <a:gd name="connsiteX16" fmla="*/ 0 w 5266765"/>
            <a:gd name="connsiteY16" fmla="*/ 999188 h 1199030"/>
            <a:gd name="connsiteX17" fmla="*/ 0 w 5266765"/>
            <a:gd name="connsiteY17" fmla="*/ 999192 h 1199030"/>
            <a:gd name="connsiteX18" fmla="*/ 0 w 5266765"/>
            <a:gd name="connsiteY18" fmla="*/ 699434 h 1199030"/>
            <a:gd name="connsiteX19" fmla="*/ 0 w 5266765"/>
            <a:gd name="connsiteY19" fmla="*/ 699434 h 1199030"/>
            <a:gd name="connsiteX20" fmla="*/ 0 w 5266765"/>
            <a:gd name="connsiteY20" fmla="*/ 199842 h 1199030"/>
            <a:gd name="connsiteX0" fmla="*/ 159372 w 6862120"/>
            <a:gd name="connsiteY0" fmla="*/ 199842 h 1452913"/>
            <a:gd name="connsiteX1" fmla="*/ 359214 w 6862120"/>
            <a:gd name="connsiteY1" fmla="*/ 0 h 1452913"/>
            <a:gd name="connsiteX2" fmla="*/ 3231652 w 6862120"/>
            <a:gd name="connsiteY2" fmla="*/ 0 h 1452913"/>
            <a:gd name="connsiteX3" fmla="*/ 3231652 w 6862120"/>
            <a:gd name="connsiteY3" fmla="*/ 0 h 1452913"/>
            <a:gd name="connsiteX4" fmla="*/ 4548343 w 6862120"/>
            <a:gd name="connsiteY4" fmla="*/ 0 h 1452913"/>
            <a:gd name="connsiteX5" fmla="*/ 5226295 w 6862120"/>
            <a:gd name="connsiteY5" fmla="*/ 0 h 1452913"/>
            <a:gd name="connsiteX6" fmla="*/ 5426137 w 6862120"/>
            <a:gd name="connsiteY6" fmla="*/ 199842 h 1452913"/>
            <a:gd name="connsiteX7" fmla="*/ 5426137 w 6862120"/>
            <a:gd name="connsiteY7" fmla="*/ 699434 h 1452913"/>
            <a:gd name="connsiteX8" fmla="*/ 6862120 w 6862120"/>
            <a:gd name="connsiteY8" fmla="*/ 1452913 h 1452913"/>
            <a:gd name="connsiteX9" fmla="*/ 5426137 w 6862120"/>
            <a:gd name="connsiteY9" fmla="*/ 999192 h 1452913"/>
            <a:gd name="connsiteX10" fmla="*/ 5426137 w 6862120"/>
            <a:gd name="connsiteY10" fmla="*/ 999188 h 1452913"/>
            <a:gd name="connsiteX11" fmla="*/ 5226295 w 6862120"/>
            <a:gd name="connsiteY11" fmla="*/ 1199030 h 1452913"/>
            <a:gd name="connsiteX12" fmla="*/ 4548343 w 6862120"/>
            <a:gd name="connsiteY12" fmla="*/ 1199030 h 1452913"/>
            <a:gd name="connsiteX13" fmla="*/ 3231652 w 6862120"/>
            <a:gd name="connsiteY13" fmla="*/ 1199030 h 1452913"/>
            <a:gd name="connsiteX14" fmla="*/ 3231652 w 6862120"/>
            <a:gd name="connsiteY14" fmla="*/ 1199030 h 1452913"/>
            <a:gd name="connsiteX15" fmla="*/ 359214 w 6862120"/>
            <a:gd name="connsiteY15" fmla="*/ 1199030 h 1452913"/>
            <a:gd name="connsiteX16" fmla="*/ 159372 w 6862120"/>
            <a:gd name="connsiteY16" fmla="*/ 999188 h 1452913"/>
            <a:gd name="connsiteX17" fmla="*/ 159372 w 6862120"/>
            <a:gd name="connsiteY17" fmla="*/ 999192 h 1452913"/>
            <a:gd name="connsiteX18" fmla="*/ 159372 w 6862120"/>
            <a:gd name="connsiteY18" fmla="*/ 699434 h 1452913"/>
            <a:gd name="connsiteX19" fmla="*/ 159372 w 6862120"/>
            <a:gd name="connsiteY19" fmla="*/ 699434 h 1452913"/>
            <a:gd name="connsiteX20" fmla="*/ 159372 w 6862120"/>
            <a:gd name="connsiteY20" fmla="*/ 199842 h 1452913"/>
            <a:gd name="connsiteX0" fmla="*/ 156519 w 6859267"/>
            <a:gd name="connsiteY0" fmla="*/ 199842 h 1452913"/>
            <a:gd name="connsiteX1" fmla="*/ 356361 w 6859267"/>
            <a:gd name="connsiteY1" fmla="*/ 0 h 1452913"/>
            <a:gd name="connsiteX2" fmla="*/ 3228799 w 6859267"/>
            <a:gd name="connsiteY2" fmla="*/ 0 h 1452913"/>
            <a:gd name="connsiteX3" fmla="*/ 3228799 w 6859267"/>
            <a:gd name="connsiteY3" fmla="*/ 0 h 1452913"/>
            <a:gd name="connsiteX4" fmla="*/ 4545490 w 6859267"/>
            <a:gd name="connsiteY4" fmla="*/ 0 h 1452913"/>
            <a:gd name="connsiteX5" fmla="*/ 5223442 w 6859267"/>
            <a:gd name="connsiteY5" fmla="*/ 0 h 1452913"/>
            <a:gd name="connsiteX6" fmla="*/ 5423284 w 6859267"/>
            <a:gd name="connsiteY6" fmla="*/ 199842 h 1452913"/>
            <a:gd name="connsiteX7" fmla="*/ 5423284 w 6859267"/>
            <a:gd name="connsiteY7" fmla="*/ 699434 h 1452913"/>
            <a:gd name="connsiteX8" fmla="*/ 6859267 w 6859267"/>
            <a:gd name="connsiteY8" fmla="*/ 1452913 h 1452913"/>
            <a:gd name="connsiteX9" fmla="*/ 5423284 w 6859267"/>
            <a:gd name="connsiteY9" fmla="*/ 999192 h 1452913"/>
            <a:gd name="connsiteX10" fmla="*/ 5423284 w 6859267"/>
            <a:gd name="connsiteY10" fmla="*/ 999188 h 1452913"/>
            <a:gd name="connsiteX11" fmla="*/ 5223442 w 6859267"/>
            <a:gd name="connsiteY11" fmla="*/ 1199030 h 1452913"/>
            <a:gd name="connsiteX12" fmla="*/ 4545490 w 6859267"/>
            <a:gd name="connsiteY12" fmla="*/ 1199030 h 1452913"/>
            <a:gd name="connsiteX13" fmla="*/ 3228799 w 6859267"/>
            <a:gd name="connsiteY13" fmla="*/ 1199030 h 1452913"/>
            <a:gd name="connsiteX14" fmla="*/ 3228799 w 6859267"/>
            <a:gd name="connsiteY14" fmla="*/ 1199030 h 1452913"/>
            <a:gd name="connsiteX15" fmla="*/ 356361 w 6859267"/>
            <a:gd name="connsiteY15" fmla="*/ 1199030 h 1452913"/>
            <a:gd name="connsiteX16" fmla="*/ 156519 w 6859267"/>
            <a:gd name="connsiteY16" fmla="*/ 999188 h 1452913"/>
            <a:gd name="connsiteX17" fmla="*/ 156519 w 6859267"/>
            <a:gd name="connsiteY17" fmla="*/ 999192 h 1452913"/>
            <a:gd name="connsiteX18" fmla="*/ 156519 w 6859267"/>
            <a:gd name="connsiteY18" fmla="*/ 699434 h 1452913"/>
            <a:gd name="connsiteX19" fmla="*/ 167725 w 6859267"/>
            <a:gd name="connsiteY19" fmla="*/ 464111 h 1452913"/>
            <a:gd name="connsiteX20" fmla="*/ 156519 w 6859267"/>
            <a:gd name="connsiteY20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1 w 7139784"/>
            <a:gd name="connsiteY10" fmla="*/ 999188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7139784"/>
            <a:gd name="connsiteY0" fmla="*/ 199842 h 1452913"/>
            <a:gd name="connsiteX1" fmla="*/ 636878 w 7139784"/>
            <a:gd name="connsiteY1" fmla="*/ 0 h 1452913"/>
            <a:gd name="connsiteX2" fmla="*/ 3509316 w 7139784"/>
            <a:gd name="connsiteY2" fmla="*/ 0 h 1452913"/>
            <a:gd name="connsiteX3" fmla="*/ 3509316 w 7139784"/>
            <a:gd name="connsiteY3" fmla="*/ 0 h 1452913"/>
            <a:gd name="connsiteX4" fmla="*/ 4826007 w 7139784"/>
            <a:gd name="connsiteY4" fmla="*/ 0 h 1452913"/>
            <a:gd name="connsiteX5" fmla="*/ 5503959 w 7139784"/>
            <a:gd name="connsiteY5" fmla="*/ 0 h 1452913"/>
            <a:gd name="connsiteX6" fmla="*/ 5703801 w 7139784"/>
            <a:gd name="connsiteY6" fmla="*/ 199842 h 1452913"/>
            <a:gd name="connsiteX7" fmla="*/ 5703801 w 7139784"/>
            <a:gd name="connsiteY7" fmla="*/ 699434 h 1452913"/>
            <a:gd name="connsiteX8" fmla="*/ 7139784 w 7139784"/>
            <a:gd name="connsiteY8" fmla="*/ 1452913 h 1452913"/>
            <a:gd name="connsiteX9" fmla="*/ 5703801 w 7139784"/>
            <a:gd name="connsiteY9" fmla="*/ 999192 h 1452913"/>
            <a:gd name="connsiteX10" fmla="*/ 5703802 w 7139784"/>
            <a:gd name="connsiteY10" fmla="*/ 1164654 h 1452913"/>
            <a:gd name="connsiteX11" fmla="*/ 5503959 w 7139784"/>
            <a:gd name="connsiteY11" fmla="*/ 1199030 h 1452913"/>
            <a:gd name="connsiteX12" fmla="*/ 4826007 w 7139784"/>
            <a:gd name="connsiteY12" fmla="*/ 1199030 h 1452913"/>
            <a:gd name="connsiteX13" fmla="*/ 3509316 w 7139784"/>
            <a:gd name="connsiteY13" fmla="*/ 1199030 h 1452913"/>
            <a:gd name="connsiteX14" fmla="*/ 3509316 w 7139784"/>
            <a:gd name="connsiteY14" fmla="*/ 1199030 h 1452913"/>
            <a:gd name="connsiteX15" fmla="*/ 636878 w 7139784"/>
            <a:gd name="connsiteY15" fmla="*/ 1199030 h 1452913"/>
            <a:gd name="connsiteX16" fmla="*/ 437036 w 7139784"/>
            <a:gd name="connsiteY16" fmla="*/ 999188 h 1452913"/>
            <a:gd name="connsiteX17" fmla="*/ 437036 w 7139784"/>
            <a:gd name="connsiteY17" fmla="*/ 999192 h 1452913"/>
            <a:gd name="connsiteX18" fmla="*/ 437036 w 7139784"/>
            <a:gd name="connsiteY18" fmla="*/ 699434 h 1452913"/>
            <a:gd name="connsiteX19" fmla="*/ 448242 w 7139784"/>
            <a:gd name="connsiteY19" fmla="*/ 464111 h 1452913"/>
            <a:gd name="connsiteX20" fmla="*/ 6 w 7139784"/>
            <a:gd name="connsiteY20" fmla="*/ 201706 h 1452913"/>
            <a:gd name="connsiteX21" fmla="*/ 437036 w 7139784"/>
            <a:gd name="connsiteY21" fmla="*/ 199842 h 1452913"/>
            <a:gd name="connsiteX0" fmla="*/ 437036 w 5704283"/>
            <a:gd name="connsiteY0" fmla="*/ 199842 h 1224534"/>
            <a:gd name="connsiteX1" fmla="*/ 636878 w 5704283"/>
            <a:gd name="connsiteY1" fmla="*/ 0 h 1224534"/>
            <a:gd name="connsiteX2" fmla="*/ 3509316 w 5704283"/>
            <a:gd name="connsiteY2" fmla="*/ 0 h 1224534"/>
            <a:gd name="connsiteX3" fmla="*/ 3509316 w 5704283"/>
            <a:gd name="connsiteY3" fmla="*/ 0 h 1224534"/>
            <a:gd name="connsiteX4" fmla="*/ 4826007 w 5704283"/>
            <a:gd name="connsiteY4" fmla="*/ 0 h 1224534"/>
            <a:gd name="connsiteX5" fmla="*/ 5503959 w 5704283"/>
            <a:gd name="connsiteY5" fmla="*/ 0 h 1224534"/>
            <a:gd name="connsiteX6" fmla="*/ 5703801 w 5704283"/>
            <a:gd name="connsiteY6" fmla="*/ 199842 h 1224534"/>
            <a:gd name="connsiteX7" fmla="*/ 5703801 w 5704283"/>
            <a:gd name="connsiteY7" fmla="*/ 699434 h 1224534"/>
            <a:gd name="connsiteX8" fmla="*/ 5704283 w 5704283"/>
            <a:gd name="connsiteY8" fmla="*/ 941473 h 1224534"/>
            <a:gd name="connsiteX9" fmla="*/ 5703801 w 5704283"/>
            <a:gd name="connsiteY9" fmla="*/ 999192 h 1224534"/>
            <a:gd name="connsiteX10" fmla="*/ 5703802 w 5704283"/>
            <a:gd name="connsiteY10" fmla="*/ 1164654 h 1224534"/>
            <a:gd name="connsiteX11" fmla="*/ 5503959 w 5704283"/>
            <a:gd name="connsiteY11" fmla="*/ 1199030 h 1224534"/>
            <a:gd name="connsiteX12" fmla="*/ 4826007 w 5704283"/>
            <a:gd name="connsiteY12" fmla="*/ 1199030 h 1224534"/>
            <a:gd name="connsiteX13" fmla="*/ 3509316 w 5704283"/>
            <a:gd name="connsiteY13" fmla="*/ 1199030 h 1224534"/>
            <a:gd name="connsiteX14" fmla="*/ 3509316 w 5704283"/>
            <a:gd name="connsiteY14" fmla="*/ 1199030 h 1224534"/>
            <a:gd name="connsiteX15" fmla="*/ 636878 w 5704283"/>
            <a:gd name="connsiteY15" fmla="*/ 1199030 h 1224534"/>
            <a:gd name="connsiteX16" fmla="*/ 437036 w 5704283"/>
            <a:gd name="connsiteY16" fmla="*/ 999188 h 1224534"/>
            <a:gd name="connsiteX17" fmla="*/ 437036 w 5704283"/>
            <a:gd name="connsiteY17" fmla="*/ 999192 h 1224534"/>
            <a:gd name="connsiteX18" fmla="*/ 437036 w 5704283"/>
            <a:gd name="connsiteY18" fmla="*/ 699434 h 1224534"/>
            <a:gd name="connsiteX19" fmla="*/ 448242 w 5704283"/>
            <a:gd name="connsiteY19" fmla="*/ 464111 h 1224534"/>
            <a:gd name="connsiteX20" fmla="*/ 6 w 5704283"/>
            <a:gd name="connsiteY20" fmla="*/ 201706 h 1224534"/>
            <a:gd name="connsiteX21" fmla="*/ 437036 w 5704283"/>
            <a:gd name="connsiteY21" fmla="*/ 199842 h 1224534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36878 w 5704283"/>
            <a:gd name="connsiteY15" fmla="*/ 1199030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3509316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37036 w 5704283"/>
            <a:gd name="connsiteY0" fmla="*/ 199842 h 1860893"/>
            <a:gd name="connsiteX1" fmla="*/ 636878 w 5704283"/>
            <a:gd name="connsiteY1" fmla="*/ 0 h 1860893"/>
            <a:gd name="connsiteX2" fmla="*/ 3509316 w 5704283"/>
            <a:gd name="connsiteY2" fmla="*/ 0 h 1860893"/>
            <a:gd name="connsiteX3" fmla="*/ 3509316 w 5704283"/>
            <a:gd name="connsiteY3" fmla="*/ 0 h 1860893"/>
            <a:gd name="connsiteX4" fmla="*/ 4826007 w 5704283"/>
            <a:gd name="connsiteY4" fmla="*/ 0 h 1860893"/>
            <a:gd name="connsiteX5" fmla="*/ 5503959 w 5704283"/>
            <a:gd name="connsiteY5" fmla="*/ 0 h 1860893"/>
            <a:gd name="connsiteX6" fmla="*/ 5703801 w 5704283"/>
            <a:gd name="connsiteY6" fmla="*/ 199842 h 1860893"/>
            <a:gd name="connsiteX7" fmla="*/ 5703801 w 5704283"/>
            <a:gd name="connsiteY7" fmla="*/ 699434 h 1860893"/>
            <a:gd name="connsiteX8" fmla="*/ 5704283 w 5704283"/>
            <a:gd name="connsiteY8" fmla="*/ 941473 h 1860893"/>
            <a:gd name="connsiteX9" fmla="*/ 5703801 w 5704283"/>
            <a:gd name="connsiteY9" fmla="*/ 999192 h 1860893"/>
            <a:gd name="connsiteX10" fmla="*/ 5703802 w 5704283"/>
            <a:gd name="connsiteY10" fmla="*/ 1164654 h 1860893"/>
            <a:gd name="connsiteX11" fmla="*/ 5503959 w 5704283"/>
            <a:gd name="connsiteY11" fmla="*/ 1199030 h 1860893"/>
            <a:gd name="connsiteX12" fmla="*/ 4826007 w 5704283"/>
            <a:gd name="connsiteY12" fmla="*/ 1199030 h 1860893"/>
            <a:gd name="connsiteX13" fmla="*/ 2516682 w 5704283"/>
            <a:gd name="connsiteY13" fmla="*/ 1199030 h 1860893"/>
            <a:gd name="connsiteX14" fmla="*/ 2913737 w 5704283"/>
            <a:gd name="connsiteY14" fmla="*/ 1860893 h 1860893"/>
            <a:gd name="connsiteX15" fmla="*/ 652149 w 5704283"/>
            <a:gd name="connsiteY15" fmla="*/ 1206551 h 1860893"/>
            <a:gd name="connsiteX16" fmla="*/ 437036 w 5704283"/>
            <a:gd name="connsiteY16" fmla="*/ 999188 h 1860893"/>
            <a:gd name="connsiteX17" fmla="*/ 437036 w 5704283"/>
            <a:gd name="connsiteY17" fmla="*/ 999192 h 1860893"/>
            <a:gd name="connsiteX18" fmla="*/ 437036 w 5704283"/>
            <a:gd name="connsiteY18" fmla="*/ 699434 h 1860893"/>
            <a:gd name="connsiteX19" fmla="*/ 448242 w 5704283"/>
            <a:gd name="connsiteY19" fmla="*/ 464111 h 1860893"/>
            <a:gd name="connsiteX20" fmla="*/ 6 w 5704283"/>
            <a:gd name="connsiteY20" fmla="*/ 201706 h 1860893"/>
            <a:gd name="connsiteX21" fmla="*/ 437036 w 5704283"/>
            <a:gd name="connsiteY21" fmla="*/ 199842 h 1860893"/>
            <a:gd name="connsiteX0" fmla="*/ 406496 w 5673743"/>
            <a:gd name="connsiteY0" fmla="*/ 199842 h 1860893"/>
            <a:gd name="connsiteX1" fmla="*/ 606338 w 5673743"/>
            <a:gd name="connsiteY1" fmla="*/ 0 h 1860893"/>
            <a:gd name="connsiteX2" fmla="*/ 3478776 w 5673743"/>
            <a:gd name="connsiteY2" fmla="*/ 0 h 1860893"/>
            <a:gd name="connsiteX3" fmla="*/ 3478776 w 5673743"/>
            <a:gd name="connsiteY3" fmla="*/ 0 h 1860893"/>
            <a:gd name="connsiteX4" fmla="*/ 4795467 w 5673743"/>
            <a:gd name="connsiteY4" fmla="*/ 0 h 1860893"/>
            <a:gd name="connsiteX5" fmla="*/ 5473419 w 5673743"/>
            <a:gd name="connsiteY5" fmla="*/ 0 h 1860893"/>
            <a:gd name="connsiteX6" fmla="*/ 5673261 w 5673743"/>
            <a:gd name="connsiteY6" fmla="*/ 199842 h 1860893"/>
            <a:gd name="connsiteX7" fmla="*/ 5673261 w 5673743"/>
            <a:gd name="connsiteY7" fmla="*/ 699434 h 1860893"/>
            <a:gd name="connsiteX8" fmla="*/ 5673743 w 5673743"/>
            <a:gd name="connsiteY8" fmla="*/ 941473 h 1860893"/>
            <a:gd name="connsiteX9" fmla="*/ 5673261 w 5673743"/>
            <a:gd name="connsiteY9" fmla="*/ 999192 h 1860893"/>
            <a:gd name="connsiteX10" fmla="*/ 5673262 w 5673743"/>
            <a:gd name="connsiteY10" fmla="*/ 1164654 h 1860893"/>
            <a:gd name="connsiteX11" fmla="*/ 5473419 w 5673743"/>
            <a:gd name="connsiteY11" fmla="*/ 1199030 h 1860893"/>
            <a:gd name="connsiteX12" fmla="*/ 4795467 w 5673743"/>
            <a:gd name="connsiteY12" fmla="*/ 1199030 h 1860893"/>
            <a:gd name="connsiteX13" fmla="*/ 2486142 w 5673743"/>
            <a:gd name="connsiteY13" fmla="*/ 1199030 h 1860893"/>
            <a:gd name="connsiteX14" fmla="*/ 2883197 w 5673743"/>
            <a:gd name="connsiteY14" fmla="*/ 1860893 h 1860893"/>
            <a:gd name="connsiteX15" fmla="*/ 621609 w 5673743"/>
            <a:gd name="connsiteY15" fmla="*/ 1206551 h 1860893"/>
            <a:gd name="connsiteX16" fmla="*/ 406496 w 5673743"/>
            <a:gd name="connsiteY16" fmla="*/ 999188 h 1860893"/>
            <a:gd name="connsiteX17" fmla="*/ 406496 w 5673743"/>
            <a:gd name="connsiteY17" fmla="*/ 999192 h 1860893"/>
            <a:gd name="connsiteX18" fmla="*/ 406496 w 5673743"/>
            <a:gd name="connsiteY18" fmla="*/ 699434 h 1860893"/>
            <a:gd name="connsiteX19" fmla="*/ 417702 w 5673743"/>
            <a:gd name="connsiteY19" fmla="*/ 464111 h 1860893"/>
            <a:gd name="connsiteX20" fmla="*/ 8 w 5673743"/>
            <a:gd name="connsiteY20" fmla="*/ 161118 h 1860893"/>
            <a:gd name="connsiteX21" fmla="*/ 406496 w 5673743"/>
            <a:gd name="connsiteY21" fmla="*/ 199842 h 1860893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473419 w 5673743"/>
            <a:gd name="connsiteY11" fmla="*/ 1199030 h 1933951"/>
            <a:gd name="connsiteX12" fmla="*/ 4795467 w 5673743"/>
            <a:gd name="connsiteY12" fmla="*/ 1199030 h 1933951"/>
            <a:gd name="connsiteX13" fmla="*/ 2486142 w 5673743"/>
            <a:gd name="connsiteY13" fmla="*/ 1199030 h 1933951"/>
            <a:gd name="connsiteX14" fmla="*/ 2898468 w 5673743"/>
            <a:gd name="connsiteY14" fmla="*/ 1933951 h 1933951"/>
            <a:gd name="connsiteX15" fmla="*/ 621609 w 5673743"/>
            <a:gd name="connsiteY15" fmla="*/ 1206551 h 1933951"/>
            <a:gd name="connsiteX16" fmla="*/ 406496 w 5673743"/>
            <a:gd name="connsiteY16" fmla="*/ 999188 h 1933951"/>
            <a:gd name="connsiteX17" fmla="*/ 406496 w 5673743"/>
            <a:gd name="connsiteY17" fmla="*/ 999192 h 1933951"/>
            <a:gd name="connsiteX18" fmla="*/ 406496 w 5673743"/>
            <a:gd name="connsiteY18" fmla="*/ 699434 h 1933951"/>
            <a:gd name="connsiteX19" fmla="*/ 417702 w 5673743"/>
            <a:gd name="connsiteY19" fmla="*/ 464111 h 1933951"/>
            <a:gd name="connsiteX20" fmla="*/ 8 w 5673743"/>
            <a:gd name="connsiteY20" fmla="*/ 161118 h 1933951"/>
            <a:gd name="connsiteX21" fmla="*/ 406496 w 5673743"/>
            <a:gd name="connsiteY21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584983 w 5673743"/>
            <a:gd name="connsiteY11" fmla="*/ 117354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933951"/>
            <a:gd name="connsiteX1" fmla="*/ 606338 w 5673743"/>
            <a:gd name="connsiteY1" fmla="*/ 0 h 1933951"/>
            <a:gd name="connsiteX2" fmla="*/ 3478776 w 5673743"/>
            <a:gd name="connsiteY2" fmla="*/ 0 h 1933951"/>
            <a:gd name="connsiteX3" fmla="*/ 3478776 w 5673743"/>
            <a:gd name="connsiteY3" fmla="*/ 0 h 1933951"/>
            <a:gd name="connsiteX4" fmla="*/ 4795467 w 5673743"/>
            <a:gd name="connsiteY4" fmla="*/ 0 h 1933951"/>
            <a:gd name="connsiteX5" fmla="*/ 5473419 w 5673743"/>
            <a:gd name="connsiteY5" fmla="*/ 0 h 1933951"/>
            <a:gd name="connsiteX6" fmla="*/ 5673261 w 5673743"/>
            <a:gd name="connsiteY6" fmla="*/ 199842 h 1933951"/>
            <a:gd name="connsiteX7" fmla="*/ 5673261 w 5673743"/>
            <a:gd name="connsiteY7" fmla="*/ 699434 h 1933951"/>
            <a:gd name="connsiteX8" fmla="*/ 5673743 w 5673743"/>
            <a:gd name="connsiteY8" fmla="*/ 941473 h 1933951"/>
            <a:gd name="connsiteX9" fmla="*/ 5673261 w 5673743"/>
            <a:gd name="connsiteY9" fmla="*/ 999192 h 1933951"/>
            <a:gd name="connsiteX10" fmla="*/ 5673262 w 5673743"/>
            <a:gd name="connsiteY10" fmla="*/ 1164654 h 1933951"/>
            <a:gd name="connsiteX11" fmla="*/ 5629363 w 5673743"/>
            <a:gd name="connsiteY11" fmla="*/ 1197493 h 1933951"/>
            <a:gd name="connsiteX12" fmla="*/ 5473419 w 5673743"/>
            <a:gd name="connsiteY12" fmla="*/ 1199030 h 1933951"/>
            <a:gd name="connsiteX13" fmla="*/ 4795467 w 5673743"/>
            <a:gd name="connsiteY13" fmla="*/ 1199030 h 1933951"/>
            <a:gd name="connsiteX14" fmla="*/ 2486142 w 5673743"/>
            <a:gd name="connsiteY14" fmla="*/ 1199030 h 1933951"/>
            <a:gd name="connsiteX15" fmla="*/ 2898468 w 5673743"/>
            <a:gd name="connsiteY15" fmla="*/ 1933951 h 1933951"/>
            <a:gd name="connsiteX16" fmla="*/ 621609 w 5673743"/>
            <a:gd name="connsiteY16" fmla="*/ 1206551 h 1933951"/>
            <a:gd name="connsiteX17" fmla="*/ 406496 w 5673743"/>
            <a:gd name="connsiteY17" fmla="*/ 999188 h 1933951"/>
            <a:gd name="connsiteX18" fmla="*/ 406496 w 5673743"/>
            <a:gd name="connsiteY18" fmla="*/ 999192 h 1933951"/>
            <a:gd name="connsiteX19" fmla="*/ 406496 w 5673743"/>
            <a:gd name="connsiteY19" fmla="*/ 699434 h 1933951"/>
            <a:gd name="connsiteX20" fmla="*/ 417702 w 5673743"/>
            <a:gd name="connsiteY20" fmla="*/ 464111 h 1933951"/>
            <a:gd name="connsiteX21" fmla="*/ 8 w 5673743"/>
            <a:gd name="connsiteY21" fmla="*/ 161118 h 1933951"/>
            <a:gd name="connsiteX22" fmla="*/ 406496 w 5673743"/>
            <a:gd name="connsiteY22" fmla="*/ 199842 h 1933951"/>
            <a:gd name="connsiteX0" fmla="*/ 406496 w 5673743"/>
            <a:gd name="connsiteY0" fmla="*/ 199842 h 1436991"/>
            <a:gd name="connsiteX1" fmla="*/ 606338 w 5673743"/>
            <a:gd name="connsiteY1" fmla="*/ 0 h 1436991"/>
            <a:gd name="connsiteX2" fmla="*/ 3478776 w 5673743"/>
            <a:gd name="connsiteY2" fmla="*/ 0 h 1436991"/>
            <a:gd name="connsiteX3" fmla="*/ 3478776 w 5673743"/>
            <a:gd name="connsiteY3" fmla="*/ 0 h 1436991"/>
            <a:gd name="connsiteX4" fmla="*/ 4795467 w 5673743"/>
            <a:gd name="connsiteY4" fmla="*/ 0 h 1436991"/>
            <a:gd name="connsiteX5" fmla="*/ 5473419 w 5673743"/>
            <a:gd name="connsiteY5" fmla="*/ 0 h 1436991"/>
            <a:gd name="connsiteX6" fmla="*/ 5673261 w 5673743"/>
            <a:gd name="connsiteY6" fmla="*/ 199842 h 1436991"/>
            <a:gd name="connsiteX7" fmla="*/ 5673261 w 5673743"/>
            <a:gd name="connsiteY7" fmla="*/ 699434 h 1436991"/>
            <a:gd name="connsiteX8" fmla="*/ 5673743 w 5673743"/>
            <a:gd name="connsiteY8" fmla="*/ 941473 h 1436991"/>
            <a:gd name="connsiteX9" fmla="*/ 5673261 w 5673743"/>
            <a:gd name="connsiteY9" fmla="*/ 999192 h 1436991"/>
            <a:gd name="connsiteX10" fmla="*/ 5673262 w 5673743"/>
            <a:gd name="connsiteY10" fmla="*/ 1164654 h 1436991"/>
            <a:gd name="connsiteX11" fmla="*/ 5629363 w 5673743"/>
            <a:gd name="connsiteY11" fmla="*/ 1197493 h 1436991"/>
            <a:gd name="connsiteX12" fmla="*/ 5473419 w 5673743"/>
            <a:gd name="connsiteY12" fmla="*/ 1199030 h 1436991"/>
            <a:gd name="connsiteX13" fmla="*/ 4795467 w 5673743"/>
            <a:gd name="connsiteY13" fmla="*/ 1199030 h 1436991"/>
            <a:gd name="connsiteX14" fmla="*/ 2486142 w 5673743"/>
            <a:gd name="connsiteY14" fmla="*/ 1199030 h 1436991"/>
            <a:gd name="connsiteX15" fmla="*/ 2528631 w 5673743"/>
            <a:gd name="connsiteY15" fmla="*/ 1436991 h 1436991"/>
            <a:gd name="connsiteX16" fmla="*/ 621609 w 5673743"/>
            <a:gd name="connsiteY16" fmla="*/ 1206551 h 1436991"/>
            <a:gd name="connsiteX17" fmla="*/ 406496 w 5673743"/>
            <a:gd name="connsiteY17" fmla="*/ 999188 h 1436991"/>
            <a:gd name="connsiteX18" fmla="*/ 406496 w 5673743"/>
            <a:gd name="connsiteY18" fmla="*/ 999192 h 1436991"/>
            <a:gd name="connsiteX19" fmla="*/ 406496 w 5673743"/>
            <a:gd name="connsiteY19" fmla="*/ 699434 h 1436991"/>
            <a:gd name="connsiteX20" fmla="*/ 417702 w 5673743"/>
            <a:gd name="connsiteY20" fmla="*/ 464111 h 1436991"/>
            <a:gd name="connsiteX21" fmla="*/ 8 w 5673743"/>
            <a:gd name="connsiteY21" fmla="*/ 161118 h 1436991"/>
            <a:gd name="connsiteX22" fmla="*/ 406496 w 5673743"/>
            <a:gd name="connsiteY22" fmla="*/ 199842 h 1436991"/>
            <a:gd name="connsiteX0" fmla="*/ 406496 w 5673743"/>
            <a:gd name="connsiteY0" fmla="*/ 199842 h 1460941"/>
            <a:gd name="connsiteX1" fmla="*/ 606338 w 5673743"/>
            <a:gd name="connsiteY1" fmla="*/ 0 h 1460941"/>
            <a:gd name="connsiteX2" fmla="*/ 3478776 w 5673743"/>
            <a:gd name="connsiteY2" fmla="*/ 0 h 1460941"/>
            <a:gd name="connsiteX3" fmla="*/ 3478776 w 5673743"/>
            <a:gd name="connsiteY3" fmla="*/ 0 h 1460941"/>
            <a:gd name="connsiteX4" fmla="*/ 4795467 w 5673743"/>
            <a:gd name="connsiteY4" fmla="*/ 0 h 1460941"/>
            <a:gd name="connsiteX5" fmla="*/ 5473419 w 5673743"/>
            <a:gd name="connsiteY5" fmla="*/ 0 h 1460941"/>
            <a:gd name="connsiteX6" fmla="*/ 5673261 w 5673743"/>
            <a:gd name="connsiteY6" fmla="*/ 199842 h 1460941"/>
            <a:gd name="connsiteX7" fmla="*/ 5673261 w 5673743"/>
            <a:gd name="connsiteY7" fmla="*/ 699434 h 1460941"/>
            <a:gd name="connsiteX8" fmla="*/ 5673743 w 5673743"/>
            <a:gd name="connsiteY8" fmla="*/ 941473 h 1460941"/>
            <a:gd name="connsiteX9" fmla="*/ 5673261 w 5673743"/>
            <a:gd name="connsiteY9" fmla="*/ 999192 h 1460941"/>
            <a:gd name="connsiteX10" fmla="*/ 5673262 w 5673743"/>
            <a:gd name="connsiteY10" fmla="*/ 1164654 h 1460941"/>
            <a:gd name="connsiteX11" fmla="*/ 5629363 w 5673743"/>
            <a:gd name="connsiteY11" fmla="*/ 1197493 h 1460941"/>
            <a:gd name="connsiteX12" fmla="*/ 5473419 w 5673743"/>
            <a:gd name="connsiteY12" fmla="*/ 1199030 h 1460941"/>
            <a:gd name="connsiteX13" fmla="*/ 4795467 w 5673743"/>
            <a:gd name="connsiteY13" fmla="*/ 1199030 h 1460941"/>
            <a:gd name="connsiteX14" fmla="*/ 2486142 w 5673743"/>
            <a:gd name="connsiteY14" fmla="*/ 1199030 h 1460941"/>
            <a:gd name="connsiteX15" fmla="*/ 2706152 w 5673743"/>
            <a:gd name="connsiteY15" fmla="*/ 1460941 h 1460941"/>
            <a:gd name="connsiteX16" fmla="*/ 621609 w 5673743"/>
            <a:gd name="connsiteY16" fmla="*/ 1206551 h 1460941"/>
            <a:gd name="connsiteX17" fmla="*/ 406496 w 5673743"/>
            <a:gd name="connsiteY17" fmla="*/ 999188 h 1460941"/>
            <a:gd name="connsiteX18" fmla="*/ 406496 w 5673743"/>
            <a:gd name="connsiteY18" fmla="*/ 999192 h 1460941"/>
            <a:gd name="connsiteX19" fmla="*/ 406496 w 5673743"/>
            <a:gd name="connsiteY19" fmla="*/ 699434 h 1460941"/>
            <a:gd name="connsiteX20" fmla="*/ 417702 w 5673743"/>
            <a:gd name="connsiteY20" fmla="*/ 464111 h 1460941"/>
            <a:gd name="connsiteX21" fmla="*/ 8 w 5673743"/>
            <a:gd name="connsiteY21" fmla="*/ 161118 h 1460941"/>
            <a:gd name="connsiteX22" fmla="*/ 406496 w 5673743"/>
            <a:gd name="connsiteY22" fmla="*/ 199842 h 14609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</a:cxnLst>
          <a:rect l="l" t="t" r="r" b="b"/>
          <a:pathLst>
            <a:path w="5673743" h="1460941">
              <a:moveTo>
                <a:pt x="406496" y="199842"/>
              </a:moveTo>
              <a:cubicBezTo>
                <a:pt x="406496" y="89472"/>
                <a:pt x="495968" y="0"/>
                <a:pt x="606338" y="0"/>
              </a:cubicBezTo>
              <a:lnTo>
                <a:pt x="3478776" y="0"/>
              </a:lnTo>
              <a:lnTo>
                <a:pt x="3478776" y="0"/>
              </a:lnTo>
              <a:lnTo>
                <a:pt x="4795467" y="0"/>
              </a:lnTo>
              <a:lnTo>
                <a:pt x="5473419" y="0"/>
              </a:lnTo>
              <a:cubicBezTo>
                <a:pt x="5583789" y="0"/>
                <a:pt x="5673261" y="89472"/>
                <a:pt x="5673261" y="199842"/>
              </a:cubicBezTo>
              <a:lnTo>
                <a:pt x="5673261" y="699434"/>
              </a:lnTo>
              <a:cubicBezTo>
                <a:pt x="5673422" y="780114"/>
                <a:pt x="5673582" y="860793"/>
                <a:pt x="5673743" y="941473"/>
              </a:cubicBezTo>
              <a:cubicBezTo>
                <a:pt x="5673582" y="960713"/>
                <a:pt x="5673422" y="979952"/>
                <a:pt x="5673261" y="999192"/>
              </a:cubicBezTo>
              <a:cubicBezTo>
                <a:pt x="5673261" y="999191"/>
                <a:pt x="5673262" y="1164655"/>
                <a:pt x="5673262" y="1164654"/>
              </a:cubicBezTo>
              <a:cubicBezTo>
                <a:pt x="5661015" y="1202694"/>
                <a:pt x="5662670" y="1191764"/>
                <a:pt x="5629363" y="1197493"/>
              </a:cubicBezTo>
              <a:cubicBezTo>
                <a:pt x="5596056" y="1203222"/>
                <a:pt x="5607470" y="1203763"/>
                <a:pt x="5473419" y="1199030"/>
              </a:cubicBezTo>
              <a:lnTo>
                <a:pt x="4795467" y="1199030"/>
              </a:lnTo>
              <a:lnTo>
                <a:pt x="2486142" y="1199030"/>
              </a:lnTo>
              <a:lnTo>
                <a:pt x="2706152" y="1460941"/>
              </a:lnTo>
              <a:cubicBezTo>
                <a:pt x="1952289" y="1242827"/>
                <a:pt x="2475005" y="1206551"/>
                <a:pt x="621609" y="1206551"/>
              </a:cubicBezTo>
              <a:cubicBezTo>
                <a:pt x="511239" y="1206551"/>
                <a:pt x="406496" y="1109558"/>
                <a:pt x="406496" y="999188"/>
              </a:cubicBezTo>
              <a:lnTo>
                <a:pt x="406496" y="999192"/>
              </a:lnTo>
              <a:lnTo>
                <a:pt x="406496" y="699434"/>
              </a:lnTo>
              <a:lnTo>
                <a:pt x="417702" y="464111"/>
              </a:lnTo>
              <a:cubicBezTo>
                <a:pt x="389687" y="386759"/>
                <a:pt x="1876" y="205163"/>
                <a:pt x="8" y="161118"/>
              </a:cubicBezTo>
              <a:cubicBezTo>
                <a:pt x="-1860" y="117073"/>
                <a:pt x="345174" y="239063"/>
                <a:pt x="406496" y="199842"/>
              </a:cubicBezTo>
              <a:close/>
            </a:path>
          </a:pathLst>
        </a:cu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ja-JP" altLang="en-US" sz="1100" b="1">
              <a:solidFill>
                <a:sysClr val="windowText" lastClr="000000"/>
              </a:solidFill>
            </a:rPr>
            <a:t>　　　　</a:t>
          </a:r>
          <a:r>
            <a:rPr kumimoji="1" lang="ja-JP" altLang="en-US" sz="1400" b="1">
              <a:solidFill>
                <a:sysClr val="windowText" lastClr="000000"/>
              </a:solidFill>
            </a:rPr>
            <a:t>　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【</a:t>
          </a:r>
          <a:r>
            <a:rPr kumimoji="1" lang="ja-JP" altLang="en-US" sz="1400" b="1" u="sng">
              <a:solidFill>
                <a:sysClr val="windowText" lastClr="000000"/>
              </a:solidFill>
            </a:rPr>
            <a:t>提供日数の考え方</a:t>
          </a:r>
          <a:r>
            <a:rPr kumimoji="1" lang="en-US" altLang="ja-JP" sz="1400" b="1" u="sng">
              <a:solidFill>
                <a:sysClr val="windowText" lastClr="000000"/>
              </a:solidFill>
            </a:rPr>
            <a:t>】</a:t>
          </a:r>
        </a:p>
        <a:p>
          <a:pPr algn="l"/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</a:t>
          </a:r>
          <a:r>
            <a:rPr kumimoji="1" lang="ja-JP" altLang="en-US" sz="1400">
              <a:solidFill>
                <a:sysClr val="windowText" lastClr="000000"/>
              </a:solidFill>
            </a:rPr>
            <a:t>　</a:t>
          </a:r>
          <a:r>
            <a:rPr kumimoji="1" lang="ja-JP" altLang="en-US" sz="1400" b="1">
              <a:solidFill>
                <a:sysClr val="windowText" lastClr="000000"/>
              </a:solidFill>
            </a:rPr>
            <a:t>①途中入園・転入･復学の場合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＝認定開始日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入園日・転入日・復学日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～当月末までの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　　　　　　　開所日数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②転出・休学の場合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</a:rPr>
            <a:t>転出日・休学日の前日</a:t>
          </a:r>
          <a:r>
            <a:rPr kumimoji="1" lang="en-US" altLang="ja-JP" sz="1400" b="1">
              <a:solidFill>
                <a:sysClr val="windowText" lastClr="000000"/>
              </a:solidFill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</a:rPr>
            <a:t>までの　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</a:t>
          </a:r>
          <a:r>
            <a:rPr kumimoji="1" lang="ja-JP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開所日数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③退園の場合</a:t>
          </a:r>
          <a:endParaRPr kumimoji="1" lang="en-US" altLang="ja-JP" sz="14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＝当月初日～認定終了日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退園日</a:t>
          </a:r>
          <a:r>
            <a:rPr kumimoji="1" lang="en-US" altLang="ja-JP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までの開所日数</a:t>
          </a:r>
        </a:p>
        <a:p>
          <a:endParaRPr lang="ja-JP" altLang="ja-JP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30</xdr:col>
      <xdr:colOff>134470</xdr:colOff>
      <xdr:row>60</xdr:row>
      <xdr:rowOff>89647</xdr:rowOff>
    </xdr:from>
    <xdr:to>
      <xdr:col>32</xdr:col>
      <xdr:colOff>459441</xdr:colOff>
      <xdr:row>64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8602195" y="16720297"/>
          <a:ext cx="1772771" cy="6437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◎＠★～▽∵～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30</xdr:col>
      <xdr:colOff>123264</xdr:colOff>
      <xdr:row>63</xdr:row>
      <xdr:rowOff>78442</xdr:rowOff>
    </xdr:from>
    <xdr:to>
      <xdr:col>32</xdr:col>
      <xdr:colOff>212910</xdr:colOff>
      <xdr:row>68</xdr:row>
      <xdr:rowOff>78441</xdr:rowOff>
    </xdr:to>
    <xdr:sp macro="" textlink="">
      <xdr:nvSpPr>
        <xdr:cNvPr id="5" name="テキスト ボックス 4"/>
        <xdr:cNvSpPr txBox="1"/>
      </xdr:nvSpPr>
      <xdr:spPr>
        <a:xfrm>
          <a:off x="8590989" y="17271067"/>
          <a:ext cx="1537446" cy="876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＠</a:t>
          </a:r>
          <a:r>
            <a:rPr kumimoji="1" lang="en-US" altLang="ja-JP" sz="1100"/>
            <a:t>※</a:t>
          </a:r>
          <a:r>
            <a:rPr kumimoji="1" lang="ja-JP" altLang="en-US" sz="1100"/>
            <a:t>●△</a:t>
          </a:r>
          <a:r>
            <a:rPr kumimoji="1" lang="en-US" altLang="ja-JP" sz="1100"/>
            <a:t>×</a:t>
          </a:r>
          <a:r>
            <a:rPr kumimoji="1" lang="ja-JP" altLang="en-US" sz="1100"/>
            <a:t>★～▽∵～</a:t>
          </a:r>
          <a:r>
            <a:rPr kumimoji="1" lang="en-US" altLang="ja-JP" sz="1100"/>
            <a:t>×</a:t>
          </a:r>
          <a:r>
            <a:rPr kumimoji="1" lang="ja-JP" altLang="en-US" sz="1100"/>
            <a:t>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＠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◎＠●△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★～▽∵～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23</xdr:col>
      <xdr:colOff>27215</xdr:colOff>
      <xdr:row>4</xdr:row>
      <xdr:rowOff>95251</xdr:rowOff>
    </xdr:from>
    <xdr:to>
      <xdr:col>34</xdr:col>
      <xdr:colOff>530678</xdr:colOff>
      <xdr:row>8</xdr:row>
      <xdr:rowOff>27214</xdr:rowOff>
    </xdr:to>
    <xdr:sp macro="" textlink="">
      <xdr:nvSpPr>
        <xdr:cNvPr id="6" name="正方形/長方形 5"/>
        <xdr:cNvSpPr/>
      </xdr:nvSpPr>
      <xdr:spPr>
        <a:xfrm>
          <a:off x="5942240" y="790576"/>
          <a:ext cx="5951763" cy="119878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注！）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この計算シートで計算が出来ない特例の異動事由の場合</a:t>
          </a:r>
          <a:r>
            <a:rPr kumimoji="1" lang="en-US" altLang="ja-JP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(※)</a:t>
          </a:r>
          <a:r>
            <a:rPr kumimoji="1" lang="ja-JP" altLang="en-US" sz="16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保育入所課へ直接ご連絡ください。算定後、日割り額をお知らせいたします。</a:t>
          </a:r>
          <a:endParaRPr kumimoji="1" lang="en-US" altLang="ja-JP" sz="16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(※1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名の児童に対して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2</a:t>
          </a:r>
          <a:r>
            <a:rPr kumimoji="1" lang="ja-JP" altLang="en-US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つ以上の異動事由が生じる場合等</a:t>
          </a:r>
          <a:r>
            <a:rPr kumimoji="1" lang="en-US" altLang="ja-JP" sz="14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)</a:t>
          </a:r>
          <a:endParaRPr kumimoji="1" lang="ja-JP" altLang="en-US" sz="14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5" displayName="テーブル5" ref="A2:B26" totalsRowShown="0" headerRowDxfId="4">
  <autoFilter ref="A2:B26"/>
  <tableColumns count="2">
    <tableColumn id="1" name="日付" dataDxfId="3"/>
    <tableColumn id="2" name="名称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テーブル6" displayName="テーブル6" ref="A2:B19" totalsRowShown="0" headerRowDxfId="2" tableBorderDxfId="1">
  <autoFilter ref="A2:B19"/>
  <tableColumns count="2">
    <tableColumn id="1" name="日付" dataDxfId="0"/>
    <tableColumn id="2" name="名称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Y82"/>
  <sheetViews>
    <sheetView showGridLines="0" tabSelected="1" view="pageBreakPreview" zoomScale="70" zoomScaleNormal="85" zoomScaleSheetLayoutView="70" workbookViewId="0">
      <selection activeCell="N24" activeCellId="1" sqref="G24:K24 N24:P24"/>
    </sheetView>
  </sheetViews>
  <sheetFormatPr defaultColWidth="3.375" defaultRowHeight="13.5" x14ac:dyDescent="0.15"/>
  <cols>
    <col min="1" max="27" width="3.375" style="21"/>
    <col min="28" max="28" width="1.125" style="21" customWidth="1"/>
    <col min="29" max="29" width="9.375" style="21" customWidth="1"/>
    <col min="30" max="35" width="9.5" style="21" customWidth="1"/>
    <col min="36" max="36" width="3.375" style="21" customWidth="1"/>
    <col min="37" max="37" width="9.5" style="21" customWidth="1"/>
    <col min="38" max="41" width="4" style="21" customWidth="1"/>
    <col min="42" max="45" width="3.375" style="21"/>
    <col min="46" max="47" width="10.625" style="21" customWidth="1"/>
    <col min="48" max="49" width="3.375" style="21"/>
    <col min="50" max="51" width="12" style="21" customWidth="1"/>
    <col min="52" max="16384" width="3.375" style="21"/>
  </cols>
  <sheetData>
    <row r="1" spans="1:51" x14ac:dyDescent="0.15">
      <c r="AT1" s="18" t="s">
        <v>50</v>
      </c>
      <c r="AU1" s="18" t="s">
        <v>51</v>
      </c>
      <c r="AX1" s="72" t="s">
        <v>26</v>
      </c>
      <c r="AY1" s="73"/>
    </row>
    <row r="2" spans="1:51" ht="17.25" customHeight="1" x14ac:dyDescent="0.15">
      <c r="A2" s="74" t="s">
        <v>87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T2" s="19">
        <v>43922</v>
      </c>
      <c r="AU2" s="55">
        <v>43922</v>
      </c>
      <c r="AX2" s="22" t="s">
        <v>27</v>
      </c>
      <c r="AY2" s="22" t="s">
        <v>28</v>
      </c>
    </row>
    <row r="3" spans="1:51" ht="17.25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T3" s="19">
        <v>43952</v>
      </c>
      <c r="AU3" s="55">
        <v>43952</v>
      </c>
      <c r="AX3" s="23">
        <v>43584</v>
      </c>
      <c r="AY3" s="22" t="s">
        <v>29</v>
      </c>
    </row>
    <row r="4" spans="1:51" ht="6.7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T4" s="19">
        <v>43983</v>
      </c>
      <c r="AU4" s="55">
        <v>43983</v>
      </c>
      <c r="AX4" s="23">
        <v>43585</v>
      </c>
      <c r="AY4" s="22" t="s">
        <v>30</v>
      </c>
    </row>
    <row r="5" spans="1:51" ht="30" customHeight="1" x14ac:dyDescent="0.15">
      <c r="B5" s="75"/>
      <c r="C5" s="76"/>
      <c r="D5" s="76"/>
      <c r="E5" s="77"/>
      <c r="F5" s="78" t="s">
        <v>65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AT5" s="19">
        <v>44013</v>
      </c>
      <c r="AU5" s="55">
        <v>44013</v>
      </c>
      <c r="AX5" s="23">
        <v>43586</v>
      </c>
      <c r="AY5" s="22" t="s">
        <v>31</v>
      </c>
    </row>
    <row r="6" spans="1:51" ht="9.75" customHeight="1" x14ac:dyDescent="0.15">
      <c r="AT6" s="19">
        <v>44044</v>
      </c>
      <c r="AU6" s="55">
        <v>44044</v>
      </c>
      <c r="AX6" s="23">
        <v>43587</v>
      </c>
      <c r="AY6" s="22" t="s">
        <v>30</v>
      </c>
    </row>
    <row r="7" spans="1:51" ht="30" customHeight="1" x14ac:dyDescent="0.15">
      <c r="A7" s="80" t="s">
        <v>15</v>
      </c>
      <c r="B7" s="80"/>
      <c r="C7" s="80"/>
      <c r="D7" s="80"/>
      <c r="E7" s="80"/>
      <c r="F7" s="80"/>
      <c r="G7" s="80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25"/>
      <c r="W7" s="25"/>
      <c r="X7" s="25"/>
      <c r="Y7" s="25"/>
      <c r="Z7" s="25"/>
      <c r="AA7" s="25"/>
      <c r="AT7" s="19">
        <v>44075</v>
      </c>
      <c r="AU7" s="55">
        <v>44075</v>
      </c>
      <c r="AX7" s="23">
        <v>43588</v>
      </c>
      <c r="AY7" s="22" t="s">
        <v>32</v>
      </c>
    </row>
    <row r="8" spans="1:51" ht="30" customHeight="1" x14ac:dyDescent="0.15">
      <c r="AT8" s="19">
        <v>44105</v>
      </c>
      <c r="AU8" s="55">
        <v>44105</v>
      </c>
      <c r="AX8" s="23">
        <v>43589</v>
      </c>
      <c r="AY8" s="22" t="s">
        <v>33</v>
      </c>
    </row>
    <row r="9" spans="1:51" ht="30" customHeight="1" x14ac:dyDescent="0.15">
      <c r="A9" s="82" t="s">
        <v>75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T9" s="19">
        <v>44136</v>
      </c>
      <c r="AU9" s="55">
        <v>44136</v>
      </c>
      <c r="AX9" s="23">
        <v>43590</v>
      </c>
      <c r="AY9" s="22" t="s">
        <v>34</v>
      </c>
    </row>
    <row r="10" spans="1:51" ht="9" customHeight="1" x14ac:dyDescent="0.15"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T10" s="19">
        <v>44166</v>
      </c>
      <c r="AU10" s="55">
        <v>44166</v>
      </c>
      <c r="AX10" s="23">
        <v>43591</v>
      </c>
      <c r="AY10" s="22" t="s">
        <v>30</v>
      </c>
    </row>
    <row r="11" spans="1:51" ht="30.75" customHeight="1" x14ac:dyDescent="0.15">
      <c r="B11" s="91" t="s">
        <v>76</v>
      </c>
      <c r="C11" s="91"/>
      <c r="D11" s="91"/>
      <c r="E11" s="91"/>
      <c r="F11" s="91"/>
      <c r="G11" s="94"/>
      <c r="H11" s="95"/>
      <c r="I11" s="95"/>
      <c r="J11" s="95"/>
      <c r="K11" s="96"/>
      <c r="L11" s="87" t="s">
        <v>77</v>
      </c>
      <c r="M11" s="88"/>
      <c r="N11" s="89"/>
      <c r="O11" s="90"/>
      <c r="P11" s="87" t="s">
        <v>78</v>
      </c>
      <c r="Q11" s="88"/>
      <c r="R11" s="89"/>
      <c r="S11" s="90"/>
      <c r="T11" s="87" t="s">
        <v>79</v>
      </c>
      <c r="U11" s="88"/>
      <c r="V11" s="92" t="s">
        <v>80</v>
      </c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K11" s="52" t="str">
        <f>IF(G11="","",DATE(G11,N11,R11))</f>
        <v/>
      </c>
      <c r="AT11" s="19">
        <v>44197</v>
      </c>
      <c r="AU11" s="55">
        <v>44197</v>
      </c>
      <c r="AX11" s="23">
        <v>43661</v>
      </c>
      <c r="AY11" s="22" t="s">
        <v>35</v>
      </c>
    </row>
    <row r="12" spans="1:51" ht="30.75" customHeight="1" thickBot="1" x14ac:dyDescent="0.2"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T12" s="19">
        <v>44228</v>
      </c>
      <c r="AU12" s="55">
        <v>44228</v>
      </c>
      <c r="AX12" s="23">
        <v>43688</v>
      </c>
      <c r="AY12" s="22" t="s">
        <v>36</v>
      </c>
    </row>
    <row r="13" spans="1:51" ht="30" customHeight="1" thickBot="1" x14ac:dyDescent="0.2">
      <c r="B13" s="83" t="s">
        <v>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83" t="s">
        <v>22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AC13" s="84">
        <f>$G$24</f>
        <v>0</v>
      </c>
      <c r="AD13" s="85"/>
      <c r="AE13" s="5" t="s">
        <v>0</v>
      </c>
      <c r="AF13" s="86">
        <f>$N$24</f>
        <v>0</v>
      </c>
      <c r="AG13" s="85"/>
      <c r="AH13" s="6" t="s">
        <v>1</v>
      </c>
      <c r="AI13" s="12" t="e">
        <f>DATE(AC13,AF13,1)</f>
        <v>#NUM!</v>
      </c>
      <c r="AJ13" s="13" t="e">
        <f>WEEKDAY(AI13,1)</f>
        <v>#NUM!</v>
      </c>
      <c r="AK13" s="21" t="s">
        <v>49</v>
      </c>
      <c r="AL13" s="71">
        <f>IF(N24=4,EOMONTH(AU2,0),IF(N24=5,EOMONTH(AU3,0),IF(N24=6,EOMONTH(AU4,0),IF(N24=7,EOMONTH(AU5,0),IF(N24=8,EOMONTH(AU6,0),IF(N24=9,EOMONTH(AU7,0),IF(N24=10,EOMONTH(AU8,0),IF(N24=11,EOMONTH(AU9,0),IF(N24=12,EOMONTH(AU10,0),IF(N24=1,EOMONTH(AU11,0),IF(N24=2,EOMONTH(AU12,0),EOMONTH(AU13,0))))))))))))</f>
        <v>44286</v>
      </c>
      <c r="AM13" s="71"/>
      <c r="AN13" s="71"/>
      <c r="AO13" s="47"/>
      <c r="AT13" s="19">
        <v>44256</v>
      </c>
      <c r="AU13" s="55">
        <v>44256</v>
      </c>
      <c r="AX13" s="23">
        <v>43689</v>
      </c>
      <c r="AY13" s="22" t="s">
        <v>30</v>
      </c>
    </row>
    <row r="14" spans="1:51" ht="30" customHeight="1" x14ac:dyDescent="0.15">
      <c r="B14" s="58" t="s">
        <v>16</v>
      </c>
      <c r="C14" s="58"/>
      <c r="D14" s="58"/>
      <c r="E14" s="59"/>
      <c r="F14" s="60"/>
      <c r="G14" s="60"/>
      <c r="H14" s="60"/>
      <c r="I14" s="60"/>
      <c r="J14" s="60"/>
      <c r="K14" s="56" t="s">
        <v>17</v>
      </c>
      <c r="L14" s="57"/>
      <c r="N14" s="58" t="s">
        <v>16</v>
      </c>
      <c r="O14" s="58"/>
      <c r="P14" s="58"/>
      <c r="Q14" s="59"/>
      <c r="R14" s="60"/>
      <c r="S14" s="60"/>
      <c r="T14" s="60"/>
      <c r="U14" s="60"/>
      <c r="V14" s="60"/>
      <c r="W14" s="56" t="s">
        <v>17</v>
      </c>
      <c r="X14" s="57"/>
      <c r="AC14" s="7" t="s">
        <v>2</v>
      </c>
      <c r="AD14" s="8" t="s">
        <v>3</v>
      </c>
      <c r="AE14" s="8" t="s">
        <v>4</v>
      </c>
      <c r="AF14" s="8" t="s">
        <v>5</v>
      </c>
      <c r="AG14" s="8" t="s">
        <v>6</v>
      </c>
      <c r="AH14" s="8" t="s">
        <v>7</v>
      </c>
      <c r="AI14" s="9" t="s">
        <v>8</v>
      </c>
      <c r="AJ14" s="10"/>
      <c r="AX14" s="23">
        <v>43724</v>
      </c>
      <c r="AY14" s="22" t="s">
        <v>37</v>
      </c>
    </row>
    <row r="15" spans="1:51" ht="30" customHeight="1" x14ac:dyDescent="0.15">
      <c r="B15" s="58" t="s">
        <v>18</v>
      </c>
      <c r="C15" s="58"/>
      <c r="D15" s="58"/>
      <c r="E15" s="59"/>
      <c r="F15" s="60"/>
      <c r="G15" s="60"/>
      <c r="H15" s="60"/>
      <c r="I15" s="60"/>
      <c r="J15" s="60"/>
      <c r="K15" s="56" t="s">
        <v>17</v>
      </c>
      <c r="L15" s="57"/>
      <c r="N15" s="58" t="s">
        <v>18</v>
      </c>
      <c r="O15" s="58"/>
      <c r="P15" s="58"/>
      <c r="Q15" s="59"/>
      <c r="R15" s="60"/>
      <c r="S15" s="60"/>
      <c r="T15" s="60"/>
      <c r="U15" s="60"/>
      <c r="V15" s="60"/>
      <c r="W15" s="56" t="s">
        <v>17</v>
      </c>
      <c r="X15" s="57"/>
      <c r="AC15" s="33" t="e">
        <f>$AI$13-($AJ$13-1)</f>
        <v>#NUM!</v>
      </c>
      <c r="AD15" s="2" t="e">
        <f t="shared" ref="AD15:AI19" si="0">AC15+1</f>
        <v>#NUM!</v>
      </c>
      <c r="AE15" s="2" t="e">
        <f t="shared" si="0"/>
        <v>#NUM!</v>
      </c>
      <c r="AF15" s="2" t="e">
        <f t="shared" si="0"/>
        <v>#NUM!</v>
      </c>
      <c r="AG15" s="2" t="e">
        <f t="shared" si="0"/>
        <v>#NUM!</v>
      </c>
      <c r="AH15" s="2" t="e">
        <f t="shared" si="0"/>
        <v>#NUM!</v>
      </c>
      <c r="AI15" s="3" t="e">
        <f t="shared" si="0"/>
        <v>#NUM!</v>
      </c>
      <c r="AJ15" s="10"/>
      <c r="AX15" s="23">
        <v>43731</v>
      </c>
      <c r="AY15" s="22" t="s">
        <v>38</v>
      </c>
    </row>
    <row r="16" spans="1:51" ht="30" customHeight="1" x14ac:dyDescent="0.15">
      <c r="B16" s="58" t="s">
        <v>19</v>
      </c>
      <c r="C16" s="58"/>
      <c r="D16" s="58"/>
      <c r="E16" s="59"/>
      <c r="F16" s="60"/>
      <c r="G16" s="60"/>
      <c r="H16" s="60"/>
      <c r="I16" s="60"/>
      <c r="J16" s="60"/>
      <c r="K16" s="56" t="s">
        <v>17</v>
      </c>
      <c r="L16" s="57"/>
      <c r="N16" s="58" t="s">
        <v>19</v>
      </c>
      <c r="O16" s="58"/>
      <c r="P16" s="58"/>
      <c r="Q16" s="59"/>
      <c r="R16" s="60"/>
      <c r="S16" s="60"/>
      <c r="T16" s="60"/>
      <c r="U16" s="60"/>
      <c r="V16" s="60"/>
      <c r="W16" s="56" t="s">
        <v>17</v>
      </c>
      <c r="X16" s="57"/>
      <c r="AC16" s="1" t="e">
        <f>AI15+1</f>
        <v>#NUM!</v>
      </c>
      <c r="AD16" s="2" t="e">
        <f>AC16+1</f>
        <v>#NUM!</v>
      </c>
      <c r="AE16" s="2" t="e">
        <f t="shared" si="0"/>
        <v>#NUM!</v>
      </c>
      <c r="AF16" s="2" t="e">
        <f t="shared" si="0"/>
        <v>#NUM!</v>
      </c>
      <c r="AG16" s="2" t="e">
        <f t="shared" si="0"/>
        <v>#NUM!</v>
      </c>
      <c r="AH16" s="2" t="e">
        <f t="shared" si="0"/>
        <v>#NUM!</v>
      </c>
      <c r="AI16" s="3" t="e">
        <f t="shared" si="0"/>
        <v>#NUM!</v>
      </c>
      <c r="AJ16" s="10"/>
      <c r="AT16" s="20"/>
      <c r="AU16" s="20"/>
      <c r="AX16" s="23">
        <v>43752</v>
      </c>
      <c r="AY16" s="22" t="s">
        <v>39</v>
      </c>
    </row>
    <row r="17" spans="1:51" ht="30" customHeight="1" x14ac:dyDescent="0.15">
      <c r="B17" s="58" t="s">
        <v>20</v>
      </c>
      <c r="C17" s="58"/>
      <c r="D17" s="58"/>
      <c r="E17" s="59"/>
      <c r="F17" s="60"/>
      <c r="G17" s="60"/>
      <c r="H17" s="60"/>
      <c r="I17" s="60"/>
      <c r="J17" s="60"/>
      <c r="K17" s="56" t="s">
        <v>17</v>
      </c>
      <c r="L17" s="57"/>
      <c r="N17" s="58" t="s">
        <v>20</v>
      </c>
      <c r="O17" s="58"/>
      <c r="P17" s="58"/>
      <c r="Q17" s="59"/>
      <c r="R17" s="60"/>
      <c r="S17" s="60"/>
      <c r="T17" s="60"/>
      <c r="U17" s="60"/>
      <c r="V17" s="60"/>
      <c r="W17" s="56" t="s">
        <v>17</v>
      </c>
      <c r="X17" s="57"/>
      <c r="AC17" s="1" t="e">
        <f>AI16+1</f>
        <v>#NUM!</v>
      </c>
      <c r="AD17" s="4" t="e">
        <f>AC17+1</f>
        <v>#NUM!</v>
      </c>
      <c r="AE17" s="4" t="e">
        <f t="shared" si="0"/>
        <v>#NUM!</v>
      </c>
      <c r="AF17" s="2" t="e">
        <f t="shared" si="0"/>
        <v>#NUM!</v>
      </c>
      <c r="AG17" s="2" t="e">
        <f t="shared" si="0"/>
        <v>#NUM!</v>
      </c>
      <c r="AH17" s="2" t="e">
        <f t="shared" si="0"/>
        <v>#NUM!</v>
      </c>
      <c r="AI17" s="3" t="e">
        <f t="shared" si="0"/>
        <v>#NUM!</v>
      </c>
      <c r="AJ17" s="10"/>
      <c r="AK17" s="32"/>
      <c r="AX17" s="23">
        <v>43760</v>
      </c>
      <c r="AY17" s="22" t="s">
        <v>40</v>
      </c>
    </row>
    <row r="18" spans="1:51" ht="30" customHeight="1" x14ac:dyDescent="0.15">
      <c r="AC18" s="1" t="e">
        <f>AI17+1</f>
        <v>#NUM!</v>
      </c>
      <c r="AD18" s="4" t="e">
        <f>AC18+1</f>
        <v>#NUM!</v>
      </c>
      <c r="AE18" s="4" t="e">
        <f t="shared" si="0"/>
        <v>#NUM!</v>
      </c>
      <c r="AF18" s="2" t="e">
        <f t="shared" si="0"/>
        <v>#NUM!</v>
      </c>
      <c r="AG18" s="2" t="e">
        <f t="shared" si="0"/>
        <v>#NUM!</v>
      </c>
      <c r="AH18" s="2" t="e">
        <f t="shared" si="0"/>
        <v>#NUM!</v>
      </c>
      <c r="AI18" s="3" t="e">
        <f t="shared" si="0"/>
        <v>#NUM!</v>
      </c>
      <c r="AJ18" s="10"/>
      <c r="AX18" s="23">
        <v>43772</v>
      </c>
      <c r="AY18" s="22" t="s">
        <v>41</v>
      </c>
    </row>
    <row r="19" spans="1:51" ht="30" customHeight="1" x14ac:dyDescent="0.15">
      <c r="A19" s="82" t="s">
        <v>67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C19" s="1" t="e">
        <f>AI18+1</f>
        <v>#NUM!</v>
      </c>
      <c r="AD19" s="2" t="e">
        <f>AC19+1</f>
        <v>#NUM!</v>
      </c>
      <c r="AE19" s="2" t="e">
        <f>AD19+1</f>
        <v>#NUM!</v>
      </c>
      <c r="AF19" s="2" t="e">
        <f t="shared" si="0"/>
        <v>#NUM!</v>
      </c>
      <c r="AG19" s="2" t="e">
        <f t="shared" si="0"/>
        <v>#NUM!</v>
      </c>
      <c r="AH19" s="2" t="e">
        <f t="shared" si="0"/>
        <v>#NUM!</v>
      </c>
      <c r="AI19" s="3" t="e">
        <f t="shared" si="0"/>
        <v>#NUM!</v>
      </c>
      <c r="AJ19" s="11"/>
      <c r="AX19" s="23">
        <v>43773</v>
      </c>
      <c r="AY19" s="22" t="s">
        <v>30</v>
      </c>
    </row>
    <row r="20" spans="1:51" ht="9.75" customHeight="1" x14ac:dyDescent="0.15">
      <c r="AX20" s="23">
        <v>43783</v>
      </c>
      <c r="AY20" s="22" t="s">
        <v>52</v>
      </c>
    </row>
    <row r="21" spans="1:51" ht="30" customHeight="1" x14ac:dyDescent="0.15">
      <c r="C21" s="97"/>
      <c r="D21" s="97"/>
      <c r="E21" s="97"/>
      <c r="F21" s="97"/>
      <c r="G21" s="97"/>
      <c r="H21" s="97"/>
      <c r="I21" s="97"/>
      <c r="J21" s="97"/>
      <c r="K21" s="97"/>
      <c r="L21" s="26"/>
      <c r="M21" s="26"/>
      <c r="N21" s="26"/>
      <c r="AX21" s="23">
        <v>43792</v>
      </c>
      <c r="AY21" s="22" t="s">
        <v>42</v>
      </c>
    </row>
    <row r="22" spans="1:51" ht="25.5" customHeight="1" x14ac:dyDescent="0.15">
      <c r="AX22" s="23">
        <v>43831</v>
      </c>
      <c r="AY22" s="22" t="s">
        <v>43</v>
      </c>
    </row>
    <row r="23" spans="1:51" ht="39" customHeight="1" x14ac:dyDescent="0.15">
      <c r="A23" s="82" t="s">
        <v>66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X23" s="23">
        <v>43843</v>
      </c>
      <c r="AY23" s="22" t="s">
        <v>44</v>
      </c>
    </row>
    <row r="24" spans="1:51" ht="39" customHeight="1" x14ac:dyDescent="0.15">
      <c r="A24" s="98" t="s">
        <v>9</v>
      </c>
      <c r="B24" s="98"/>
      <c r="C24" s="98"/>
      <c r="D24" s="98"/>
      <c r="E24" s="98"/>
      <c r="F24" s="98"/>
      <c r="G24" s="97"/>
      <c r="H24" s="97"/>
      <c r="I24" s="97"/>
      <c r="J24" s="97"/>
      <c r="K24" s="97"/>
      <c r="L24" s="99" t="s">
        <v>0</v>
      </c>
      <c r="M24" s="99"/>
      <c r="N24" s="97"/>
      <c r="O24" s="97"/>
      <c r="P24" s="97"/>
      <c r="Q24" s="99" t="s">
        <v>1</v>
      </c>
      <c r="R24" s="99"/>
      <c r="AX24" s="23">
        <v>43872</v>
      </c>
      <c r="AY24" s="22" t="s">
        <v>45</v>
      </c>
    </row>
    <row r="25" spans="1:51" ht="25.5" customHeight="1" x14ac:dyDescent="0.15">
      <c r="AX25" s="23">
        <v>43884</v>
      </c>
      <c r="AY25" s="22" t="s">
        <v>46</v>
      </c>
    </row>
    <row r="26" spans="1:51" ht="39" customHeight="1" x14ac:dyDescent="0.15">
      <c r="A26" s="100" t="s">
        <v>68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X26" s="23">
        <v>43885</v>
      </c>
      <c r="AY26" s="22" t="s">
        <v>30</v>
      </c>
    </row>
    <row r="27" spans="1:51" ht="39" customHeight="1" thickBo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X27" s="28">
        <v>43910</v>
      </c>
      <c r="AY27" s="29" t="s">
        <v>47</v>
      </c>
    </row>
    <row r="28" spans="1:51" s="27" customFormat="1" ht="20.25" customHeight="1" thickTop="1" x14ac:dyDescent="0.15">
      <c r="A28" s="101" t="s">
        <v>53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X28" s="30">
        <v>43950</v>
      </c>
      <c r="AY28" s="31" t="s">
        <v>29</v>
      </c>
    </row>
    <row r="29" spans="1:51" ht="11.25" customHeight="1" thickBot="1" x14ac:dyDescent="0.2">
      <c r="M29" s="102" t="s">
        <v>11</v>
      </c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  <c r="AX29" s="23">
        <v>43954</v>
      </c>
      <c r="AY29" s="22" t="s">
        <v>32</v>
      </c>
    </row>
    <row r="30" spans="1:51" ht="14.25" customHeight="1" x14ac:dyDescent="0.15">
      <c r="A30" s="108" t="s">
        <v>10</v>
      </c>
      <c r="B30" s="108"/>
      <c r="C30" s="108"/>
      <c r="D30" s="108"/>
      <c r="E30" s="108"/>
      <c r="F30" s="109" t="e">
        <f>NETWORKDAYS($AI$13,$AL$13,$AX$3:$AX$44)</f>
        <v>#NUM!</v>
      </c>
      <c r="G30" s="110"/>
      <c r="H30" s="110"/>
      <c r="I30" s="111"/>
      <c r="J30" s="118" t="s">
        <v>2</v>
      </c>
      <c r="K30" s="119"/>
      <c r="M30" s="105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AX30" s="23">
        <v>43955</v>
      </c>
      <c r="AY30" s="22" t="s">
        <v>33</v>
      </c>
    </row>
    <row r="31" spans="1:51" ht="13.5" customHeight="1" x14ac:dyDescent="0.15">
      <c r="A31" s="108"/>
      <c r="B31" s="108"/>
      <c r="C31" s="108"/>
      <c r="D31" s="108"/>
      <c r="E31" s="108"/>
      <c r="F31" s="112"/>
      <c r="G31" s="113"/>
      <c r="H31" s="113"/>
      <c r="I31" s="114"/>
      <c r="J31" s="118"/>
      <c r="K31" s="119"/>
      <c r="M31" s="10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AX31" s="23">
        <v>43956</v>
      </c>
      <c r="AY31" s="22" t="s">
        <v>34</v>
      </c>
    </row>
    <row r="32" spans="1:51" ht="21.75" customHeight="1" x14ac:dyDescent="0.15">
      <c r="A32" s="108"/>
      <c r="B32" s="108"/>
      <c r="C32" s="108"/>
      <c r="D32" s="108"/>
      <c r="E32" s="108"/>
      <c r="F32" s="112"/>
      <c r="G32" s="113"/>
      <c r="H32" s="113"/>
      <c r="I32" s="114"/>
      <c r="J32" s="118"/>
      <c r="K32" s="119"/>
      <c r="M32" s="120" t="s">
        <v>12</v>
      </c>
      <c r="N32" s="121"/>
      <c r="O32" s="121"/>
      <c r="P32" s="121"/>
      <c r="Q32" s="121"/>
      <c r="R32" s="121"/>
      <c r="S32" s="121"/>
      <c r="T32" s="124"/>
      <c r="U32" s="124"/>
      <c r="V32" s="124"/>
      <c r="W32" s="124"/>
      <c r="X32" s="119" t="s">
        <v>2</v>
      </c>
      <c r="Y32" s="126"/>
      <c r="AX32" s="23">
        <v>43957</v>
      </c>
      <c r="AY32" s="22" t="s">
        <v>30</v>
      </c>
    </row>
    <row r="33" spans="1:51" ht="13.5" customHeight="1" x14ac:dyDescent="0.15">
      <c r="A33" s="108"/>
      <c r="B33" s="108"/>
      <c r="C33" s="108"/>
      <c r="D33" s="108"/>
      <c r="E33" s="108"/>
      <c r="F33" s="112"/>
      <c r="G33" s="113"/>
      <c r="H33" s="113"/>
      <c r="I33" s="114"/>
      <c r="J33" s="118"/>
      <c r="K33" s="119"/>
      <c r="M33" s="120"/>
      <c r="N33" s="121"/>
      <c r="O33" s="121"/>
      <c r="P33" s="121"/>
      <c r="Q33" s="121"/>
      <c r="R33" s="121"/>
      <c r="S33" s="121"/>
      <c r="T33" s="124"/>
      <c r="U33" s="124"/>
      <c r="V33" s="124"/>
      <c r="W33" s="124"/>
      <c r="X33" s="119"/>
      <c r="Y33" s="126"/>
      <c r="AX33" s="23">
        <v>44035</v>
      </c>
      <c r="AY33" s="22" t="s">
        <v>35</v>
      </c>
    </row>
    <row r="34" spans="1:51" ht="14.25" customHeight="1" thickBot="1" x14ac:dyDescent="0.2">
      <c r="A34" s="108"/>
      <c r="B34" s="108"/>
      <c r="C34" s="108"/>
      <c r="D34" s="108"/>
      <c r="E34" s="108"/>
      <c r="F34" s="115"/>
      <c r="G34" s="116"/>
      <c r="H34" s="116"/>
      <c r="I34" s="117"/>
      <c r="J34" s="118"/>
      <c r="K34" s="119"/>
      <c r="M34" s="122"/>
      <c r="N34" s="123"/>
      <c r="O34" s="123"/>
      <c r="P34" s="123"/>
      <c r="Q34" s="123"/>
      <c r="R34" s="123"/>
      <c r="S34" s="123"/>
      <c r="T34" s="125"/>
      <c r="U34" s="125"/>
      <c r="V34" s="125"/>
      <c r="W34" s="125"/>
      <c r="X34" s="127"/>
      <c r="Y34" s="128"/>
      <c r="AX34" s="23">
        <v>44036</v>
      </c>
      <c r="AY34" s="22" t="s">
        <v>84</v>
      </c>
    </row>
    <row r="35" spans="1:51" x14ac:dyDescent="0.15">
      <c r="AX35" s="23">
        <v>44053</v>
      </c>
      <c r="AY35" s="22" t="s">
        <v>85</v>
      </c>
    </row>
    <row r="36" spans="1:51" x14ac:dyDescent="0.15">
      <c r="AX36" s="23">
        <v>44095</v>
      </c>
      <c r="AY36" s="22" t="s">
        <v>37</v>
      </c>
    </row>
    <row r="37" spans="1:51" ht="21" x14ac:dyDescent="0.15">
      <c r="A37" s="82" t="s">
        <v>55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AX37" s="23">
        <v>44096</v>
      </c>
      <c r="AY37" s="22" t="s">
        <v>38</v>
      </c>
    </row>
    <row r="38" spans="1:51" ht="11.25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AX38" s="23">
        <v>44138</v>
      </c>
      <c r="AY38" s="22" t="s">
        <v>41</v>
      </c>
    </row>
    <row r="39" spans="1:51" ht="21" customHeight="1" x14ac:dyDescent="0.15">
      <c r="A39" s="129" t="s">
        <v>60</v>
      </c>
      <c r="B39" s="130"/>
      <c r="C39" s="130"/>
      <c r="D39" s="130"/>
      <c r="E39" s="130"/>
      <c r="F39" s="130"/>
      <c r="G39" s="130"/>
      <c r="H39" s="130"/>
      <c r="I39" s="130"/>
      <c r="J39" s="131"/>
      <c r="K39" s="131"/>
      <c r="L39" s="131"/>
      <c r="M39" s="131"/>
      <c r="N39" s="131"/>
      <c r="O39" s="131"/>
      <c r="P39" s="131"/>
      <c r="Q39" s="46"/>
      <c r="R39" s="46"/>
      <c r="S39" s="46"/>
      <c r="T39" s="46"/>
      <c r="U39" s="46"/>
      <c r="V39" s="46"/>
      <c r="W39" s="46"/>
      <c r="X39" s="46"/>
      <c r="Y39" s="46"/>
      <c r="AX39" s="23">
        <v>44158</v>
      </c>
      <c r="AY39" s="22" t="s">
        <v>42</v>
      </c>
    </row>
    <row r="40" spans="1:51" ht="21" customHeight="1" x14ac:dyDescent="0.15">
      <c r="A40" s="130"/>
      <c r="B40" s="130"/>
      <c r="C40" s="130"/>
      <c r="D40" s="130"/>
      <c r="E40" s="130"/>
      <c r="F40" s="130"/>
      <c r="G40" s="130"/>
      <c r="H40" s="130"/>
      <c r="I40" s="130"/>
      <c r="J40" s="131"/>
      <c r="K40" s="131"/>
      <c r="L40" s="131"/>
      <c r="M40" s="131"/>
      <c r="N40" s="131"/>
      <c r="O40" s="131"/>
      <c r="P40" s="131"/>
      <c r="Q40" s="46"/>
      <c r="R40" s="46"/>
      <c r="S40" s="46"/>
      <c r="T40" s="46"/>
      <c r="U40" s="46"/>
      <c r="V40" s="46"/>
      <c r="W40" s="46"/>
      <c r="X40" s="46"/>
      <c r="Y40" s="46"/>
      <c r="AX40" s="23">
        <v>44197</v>
      </c>
      <c r="AY40" s="22" t="s">
        <v>43</v>
      </c>
    </row>
    <row r="41" spans="1:51" ht="21" customHeight="1" thickBo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AX41" s="23">
        <v>44207</v>
      </c>
      <c r="AY41" s="22" t="s">
        <v>44</v>
      </c>
    </row>
    <row r="42" spans="1:51" ht="21" x14ac:dyDescent="0.15">
      <c r="A42" s="82" t="s">
        <v>62</v>
      </c>
      <c r="B42" s="82"/>
      <c r="C42" s="82"/>
      <c r="D42" s="82"/>
      <c r="E42" s="82"/>
      <c r="F42" s="82"/>
      <c r="G42" s="82"/>
      <c r="H42" s="82"/>
      <c r="I42" s="82"/>
      <c r="J42" s="131"/>
      <c r="K42" s="131"/>
      <c r="L42" s="131"/>
      <c r="M42" s="46" t="s">
        <v>0</v>
      </c>
      <c r="N42" s="131"/>
      <c r="O42" s="131"/>
      <c r="P42" s="46" t="s">
        <v>1</v>
      </c>
      <c r="Q42" s="131"/>
      <c r="R42" s="131"/>
      <c r="S42" s="46" t="s">
        <v>2</v>
      </c>
      <c r="T42" s="46"/>
      <c r="AI42" s="46"/>
      <c r="AK42" s="39" t="str">
        <f>IF(AND(N42="",Q42=""),"","①")</f>
        <v/>
      </c>
      <c r="AL42" s="133" t="str">
        <f>IF(AND(N42="",Q42=""),"",DATE(J42,N42,Q42))</f>
        <v/>
      </c>
      <c r="AM42" s="133"/>
      <c r="AN42" s="133"/>
      <c r="AO42" s="45"/>
      <c r="AP42" s="134" t="str">
        <f>IF(AND(AK42="",AK44=""),AK46,IF(AK42="",AK44,AK42))</f>
        <v/>
      </c>
      <c r="AQ42" s="135"/>
      <c r="AR42" s="135"/>
      <c r="AS42" s="141" t="str">
        <f>IF(AND(AL42="",AL44=""),AL46,IF(AL42="",AL44,AL42))</f>
        <v/>
      </c>
      <c r="AT42" s="142"/>
      <c r="AU42" s="42"/>
      <c r="AV42" s="42"/>
      <c r="AW42" s="42"/>
      <c r="AX42" s="23">
        <v>44238</v>
      </c>
      <c r="AY42" s="22" t="s">
        <v>45</v>
      </c>
    </row>
    <row r="43" spans="1:51" ht="9.75" customHeight="1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147"/>
      <c r="S43" s="148"/>
      <c r="T43" s="148"/>
      <c r="AK43" s="39"/>
      <c r="AL43" s="40"/>
      <c r="AM43" s="40"/>
      <c r="AN43" s="45"/>
      <c r="AO43" s="45"/>
      <c r="AP43" s="136"/>
      <c r="AQ43" s="137"/>
      <c r="AR43" s="137"/>
      <c r="AS43" s="143"/>
      <c r="AT43" s="144"/>
      <c r="AU43" s="42"/>
      <c r="AV43" s="42"/>
      <c r="AW43" s="42"/>
      <c r="AX43" s="23">
        <v>44250</v>
      </c>
      <c r="AY43" s="22" t="s">
        <v>86</v>
      </c>
    </row>
    <row r="44" spans="1:51" ht="21" x14ac:dyDescent="0.15">
      <c r="A44" s="82" t="s">
        <v>63</v>
      </c>
      <c r="B44" s="82"/>
      <c r="C44" s="82"/>
      <c r="D44" s="82"/>
      <c r="E44" s="82"/>
      <c r="F44" s="82"/>
      <c r="G44" s="82"/>
      <c r="H44" s="82"/>
      <c r="I44" s="82"/>
      <c r="J44" s="131"/>
      <c r="K44" s="131"/>
      <c r="L44" s="131"/>
      <c r="M44" s="46" t="s">
        <v>0</v>
      </c>
      <c r="N44" s="131"/>
      <c r="O44" s="131"/>
      <c r="P44" s="46" t="s">
        <v>1</v>
      </c>
      <c r="Q44" s="131"/>
      <c r="R44" s="131"/>
      <c r="S44" s="46" t="s">
        <v>2</v>
      </c>
      <c r="T44" s="46"/>
      <c r="AI44" s="46"/>
      <c r="AK44" s="39" t="str">
        <f>IF(AND(N44="",Q44=""),"",IF(OR(AO44="土",AO44="日"),"②’","②"))</f>
        <v/>
      </c>
      <c r="AL44" s="133" t="str">
        <f>IF(AND(N44="",Q44=""),"",DATE(J44,N44,Q44))</f>
        <v/>
      </c>
      <c r="AM44" s="133"/>
      <c r="AN44" s="133"/>
      <c r="AO44" s="44" t="str">
        <f>TEXT(AL44,"aaa")</f>
        <v/>
      </c>
      <c r="AP44" s="136"/>
      <c r="AQ44" s="137"/>
      <c r="AR44" s="137"/>
      <c r="AS44" s="143"/>
      <c r="AT44" s="144"/>
      <c r="AU44" s="42"/>
      <c r="AV44" s="42"/>
      <c r="AW44" s="42"/>
      <c r="AX44" s="54">
        <v>44275</v>
      </c>
      <c r="AY44" s="22" t="s">
        <v>47</v>
      </c>
    </row>
    <row r="45" spans="1:51" ht="9.75" customHeight="1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AI45" s="46"/>
      <c r="AK45" s="39"/>
      <c r="AL45" s="41"/>
      <c r="AM45" s="41"/>
      <c r="AN45" s="45"/>
      <c r="AO45" s="45"/>
      <c r="AP45" s="136"/>
      <c r="AQ45" s="137"/>
      <c r="AR45" s="137"/>
      <c r="AS45" s="143"/>
      <c r="AT45" s="144"/>
      <c r="AU45" s="42"/>
      <c r="AV45" s="42"/>
      <c r="AW45" s="42"/>
    </row>
    <row r="46" spans="1:51" ht="21.75" thickBot="1" x14ac:dyDescent="0.2">
      <c r="A46" s="82" t="s">
        <v>64</v>
      </c>
      <c r="B46" s="82"/>
      <c r="C46" s="82"/>
      <c r="D46" s="82"/>
      <c r="E46" s="82"/>
      <c r="F46" s="82"/>
      <c r="G46" s="82"/>
      <c r="H46" s="82"/>
      <c r="I46" s="82"/>
      <c r="J46" s="131"/>
      <c r="K46" s="131"/>
      <c r="L46" s="131"/>
      <c r="M46" s="46" t="s">
        <v>0</v>
      </c>
      <c r="N46" s="131"/>
      <c r="O46" s="131"/>
      <c r="P46" s="46" t="s">
        <v>1</v>
      </c>
      <c r="Q46" s="131"/>
      <c r="R46" s="131"/>
      <c r="S46" s="46" t="s">
        <v>2</v>
      </c>
      <c r="T46" s="46"/>
      <c r="AI46" s="46"/>
      <c r="AK46" s="39" t="str">
        <f>IF(AND(N46="",Q46=""),"","③")</f>
        <v/>
      </c>
      <c r="AL46" s="133" t="str">
        <f>IF(AND(N46="",Q46=""),"",DATE(J46,N46,Q46))</f>
        <v/>
      </c>
      <c r="AM46" s="133"/>
      <c r="AN46" s="133"/>
      <c r="AO46" s="45"/>
      <c r="AP46" s="138"/>
      <c r="AQ46" s="139"/>
      <c r="AR46" s="139"/>
      <c r="AS46" s="145"/>
      <c r="AT46" s="146"/>
      <c r="AU46" s="42"/>
      <c r="AV46" s="42"/>
      <c r="AW46" s="42"/>
    </row>
    <row r="47" spans="1:51" ht="69" customHeight="1" x14ac:dyDescent="0.15">
      <c r="A47" s="140" t="s">
        <v>69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</row>
    <row r="48" spans="1:51" ht="49.5" customHeight="1" x14ac:dyDescent="0.1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</row>
    <row r="49" spans="1:51" ht="20.25" customHeight="1" x14ac:dyDescent="0.15">
      <c r="A49" s="132" t="s">
        <v>56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X49" s="34"/>
      <c r="AY49" s="35"/>
    </row>
    <row r="50" spans="1:51" ht="14.25" thickBot="1" x14ac:dyDescent="0.2">
      <c r="AX50" s="34"/>
      <c r="AY50" s="35"/>
    </row>
    <row r="51" spans="1:51" ht="13.5" customHeight="1" x14ac:dyDescent="0.15">
      <c r="A51" s="149" t="s">
        <v>57</v>
      </c>
      <c r="B51" s="149"/>
      <c r="C51" s="149"/>
      <c r="D51" s="149"/>
      <c r="E51" s="149"/>
      <c r="F51" s="149"/>
      <c r="G51" s="150"/>
      <c r="H51" s="109" t="str">
        <f>IF($AS$42="","",IF(AP42="①",NETWORKDAYS(AL42,AL13,$AX$3:$AX$44),IF(AP42="②",NETWORKDAYS(AI13,AL44,$AX$3:$AX$44)-1,IF(AP42="②’",NETWORKDAYS(AI13,AL44,$AX$3:$AX$44),NETWORKDAYS(AI13,AL46,$AX$3:$AX$44)))))</f>
        <v/>
      </c>
      <c r="I51" s="110"/>
      <c r="J51" s="110"/>
      <c r="K51" s="111"/>
      <c r="L51" s="119" t="s">
        <v>2</v>
      </c>
      <c r="M51" s="119"/>
      <c r="N51" s="102" t="s">
        <v>58</v>
      </c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E51" s="38"/>
      <c r="AX51" s="34"/>
      <c r="AY51" s="35"/>
    </row>
    <row r="52" spans="1:51" ht="14.25" customHeight="1" x14ac:dyDescent="0.15">
      <c r="A52" s="149"/>
      <c r="B52" s="149"/>
      <c r="C52" s="149"/>
      <c r="D52" s="149"/>
      <c r="E52" s="149"/>
      <c r="F52" s="149"/>
      <c r="G52" s="150"/>
      <c r="H52" s="112"/>
      <c r="I52" s="113"/>
      <c r="J52" s="113"/>
      <c r="K52" s="114"/>
      <c r="L52" s="119"/>
      <c r="M52" s="119"/>
      <c r="N52" s="105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7"/>
      <c r="AE52" s="38"/>
      <c r="AX52" s="34"/>
      <c r="AY52" s="35"/>
    </row>
    <row r="53" spans="1:51" ht="8.25" customHeight="1" x14ac:dyDescent="0.15">
      <c r="A53" s="149"/>
      <c r="B53" s="149"/>
      <c r="C53" s="149"/>
      <c r="D53" s="149"/>
      <c r="E53" s="149"/>
      <c r="F53" s="149"/>
      <c r="G53" s="150"/>
      <c r="H53" s="112"/>
      <c r="I53" s="113"/>
      <c r="J53" s="113"/>
      <c r="K53" s="114"/>
      <c r="L53" s="119"/>
      <c r="M53" s="119"/>
      <c r="N53" s="105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E53" s="38"/>
      <c r="AX53" s="34"/>
      <c r="AY53" s="35"/>
    </row>
    <row r="54" spans="1:51" ht="13.5" customHeight="1" x14ac:dyDescent="0.15">
      <c r="A54" s="149"/>
      <c r="B54" s="149"/>
      <c r="C54" s="149"/>
      <c r="D54" s="149"/>
      <c r="E54" s="149"/>
      <c r="F54" s="149"/>
      <c r="G54" s="150"/>
      <c r="H54" s="112"/>
      <c r="I54" s="113"/>
      <c r="J54" s="113"/>
      <c r="K54" s="114"/>
      <c r="L54" s="119"/>
      <c r="M54" s="119"/>
      <c r="N54" s="120" t="s">
        <v>59</v>
      </c>
      <c r="O54" s="121"/>
      <c r="P54" s="121"/>
      <c r="Q54" s="121"/>
      <c r="R54" s="121"/>
      <c r="S54" s="121"/>
      <c r="T54" s="121"/>
      <c r="U54" s="121"/>
      <c r="V54" s="121"/>
      <c r="W54" s="124"/>
      <c r="X54" s="124"/>
      <c r="Y54" s="124"/>
      <c r="Z54" s="124"/>
      <c r="AA54" s="119" t="s">
        <v>2</v>
      </c>
      <c r="AB54" s="126"/>
      <c r="AE54" s="38"/>
      <c r="AX54" s="34"/>
      <c r="AY54" s="35"/>
    </row>
    <row r="55" spans="1:51" ht="13.5" customHeight="1" thickBot="1" x14ac:dyDescent="0.2">
      <c r="A55" s="149"/>
      <c r="B55" s="149"/>
      <c r="C55" s="149"/>
      <c r="D55" s="149"/>
      <c r="E55" s="149"/>
      <c r="F55" s="149"/>
      <c r="G55" s="150"/>
      <c r="H55" s="115"/>
      <c r="I55" s="116"/>
      <c r="J55" s="116"/>
      <c r="K55" s="117"/>
      <c r="L55" s="119"/>
      <c r="M55" s="119"/>
      <c r="N55" s="120"/>
      <c r="O55" s="121"/>
      <c r="P55" s="121"/>
      <c r="Q55" s="121"/>
      <c r="R55" s="121"/>
      <c r="S55" s="121"/>
      <c r="T55" s="121"/>
      <c r="U55" s="121"/>
      <c r="V55" s="121"/>
      <c r="W55" s="124"/>
      <c r="X55" s="124"/>
      <c r="Y55" s="124"/>
      <c r="Z55" s="124"/>
      <c r="AA55" s="119"/>
      <c r="AB55" s="126"/>
      <c r="AE55" s="38"/>
      <c r="AX55" s="34"/>
      <c r="AY55" s="35"/>
    </row>
    <row r="56" spans="1:51" ht="13.5" customHeight="1" x14ac:dyDescent="0.15">
      <c r="A56" s="36"/>
      <c r="B56" s="36"/>
      <c r="C56" s="36"/>
      <c r="D56" s="36"/>
      <c r="E56" s="36"/>
      <c r="F56" s="43"/>
      <c r="G56" s="43"/>
      <c r="H56" s="53"/>
      <c r="I56" s="43"/>
      <c r="J56" s="37"/>
      <c r="K56" s="37"/>
      <c r="N56" s="122"/>
      <c r="O56" s="123"/>
      <c r="P56" s="123"/>
      <c r="Q56" s="123"/>
      <c r="R56" s="123"/>
      <c r="S56" s="123"/>
      <c r="T56" s="123"/>
      <c r="U56" s="123"/>
      <c r="V56" s="123"/>
      <c r="W56" s="125"/>
      <c r="X56" s="125"/>
      <c r="Y56" s="125"/>
      <c r="Z56" s="125"/>
      <c r="AA56" s="127"/>
      <c r="AB56" s="128"/>
      <c r="AX56" s="34"/>
      <c r="AY56" s="35"/>
    </row>
    <row r="57" spans="1:51" ht="13.5" customHeight="1" x14ac:dyDescent="0.15">
      <c r="A57" s="36"/>
      <c r="B57" s="36"/>
      <c r="C57" s="36"/>
      <c r="D57" s="36"/>
      <c r="E57" s="36"/>
      <c r="F57" s="43"/>
      <c r="G57" s="43"/>
      <c r="H57" s="43"/>
      <c r="I57" s="43"/>
      <c r="J57" s="37"/>
      <c r="K57" s="37"/>
      <c r="AX57" s="34"/>
      <c r="AY57" s="35"/>
    </row>
    <row r="58" spans="1:51" ht="13.5" customHeight="1" x14ac:dyDescent="0.15">
      <c r="A58" s="36"/>
      <c r="B58" s="36"/>
      <c r="C58" s="36"/>
      <c r="D58" s="36"/>
      <c r="E58" s="36"/>
      <c r="F58" s="43"/>
      <c r="G58" s="43"/>
      <c r="H58" s="43"/>
      <c r="I58" s="43"/>
      <c r="J58" s="37"/>
      <c r="K58" s="37"/>
      <c r="AX58" s="34"/>
      <c r="AY58" s="35"/>
    </row>
    <row r="59" spans="1:51" x14ac:dyDescent="0.15">
      <c r="AX59" s="34"/>
      <c r="AY59" s="35"/>
    </row>
    <row r="60" spans="1:51" x14ac:dyDescent="0.15">
      <c r="AX60" s="34"/>
      <c r="AY60" s="35"/>
    </row>
    <row r="61" spans="1:51" ht="21" x14ac:dyDescent="0.15">
      <c r="A61" s="82" t="s">
        <v>82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</row>
    <row r="62" spans="1:51" ht="9" customHeight="1" thickBot="1" x14ac:dyDescent="0.2"/>
    <row r="63" spans="1:51" ht="14.25" thickTop="1" x14ac:dyDescent="0.15">
      <c r="A63" s="108" t="s">
        <v>83</v>
      </c>
      <c r="B63" s="108"/>
      <c r="C63" s="108"/>
      <c r="D63" s="108"/>
      <c r="E63" s="108"/>
      <c r="F63" s="108"/>
      <c r="G63" s="151" t="e">
        <f>IF(X80="","",X80)</f>
        <v>#VALUE!</v>
      </c>
      <c r="H63" s="152"/>
      <c r="I63" s="152"/>
      <c r="J63" s="152"/>
      <c r="K63" s="152"/>
      <c r="L63" s="152"/>
      <c r="M63" s="152"/>
      <c r="N63" s="152"/>
      <c r="O63" s="153"/>
      <c r="P63" s="160" t="s">
        <v>54</v>
      </c>
      <c r="Q63" s="161"/>
      <c r="R63" s="161"/>
      <c r="S63" s="161"/>
      <c r="T63" s="161"/>
      <c r="U63" s="161"/>
      <c r="V63" s="161"/>
      <c r="W63" s="161"/>
      <c r="X63" s="161"/>
    </row>
    <row r="64" spans="1:51" ht="13.5" customHeight="1" x14ac:dyDescent="0.15">
      <c r="A64" s="108"/>
      <c r="B64" s="108"/>
      <c r="C64" s="108"/>
      <c r="D64" s="108"/>
      <c r="E64" s="108"/>
      <c r="F64" s="108"/>
      <c r="G64" s="154"/>
      <c r="H64" s="155"/>
      <c r="I64" s="155"/>
      <c r="J64" s="155"/>
      <c r="K64" s="155"/>
      <c r="L64" s="155"/>
      <c r="M64" s="155"/>
      <c r="N64" s="155"/>
      <c r="O64" s="156"/>
      <c r="P64" s="160"/>
      <c r="Q64" s="161"/>
      <c r="R64" s="161"/>
      <c r="S64" s="161"/>
      <c r="T64" s="161"/>
      <c r="U64" s="161"/>
      <c r="V64" s="161"/>
      <c r="W64" s="161"/>
      <c r="X64" s="161"/>
    </row>
    <row r="65" spans="1:32" x14ac:dyDescent="0.15">
      <c r="A65" s="108"/>
      <c r="B65" s="108"/>
      <c r="C65" s="108"/>
      <c r="D65" s="108"/>
      <c r="E65" s="108"/>
      <c r="F65" s="108"/>
      <c r="G65" s="154"/>
      <c r="H65" s="155"/>
      <c r="I65" s="155"/>
      <c r="J65" s="155"/>
      <c r="K65" s="155"/>
      <c r="L65" s="155"/>
      <c r="M65" s="155"/>
      <c r="N65" s="155"/>
      <c r="O65" s="156"/>
      <c r="P65" s="160"/>
      <c r="Q65" s="161"/>
      <c r="R65" s="161"/>
      <c r="S65" s="161"/>
      <c r="T65" s="161"/>
      <c r="U65" s="161"/>
      <c r="V65" s="161"/>
      <c r="W65" s="161"/>
      <c r="X65" s="161"/>
    </row>
    <row r="66" spans="1:32" x14ac:dyDescent="0.15">
      <c r="A66" s="108"/>
      <c r="B66" s="108"/>
      <c r="C66" s="108"/>
      <c r="D66" s="108"/>
      <c r="E66" s="108"/>
      <c r="F66" s="108"/>
      <c r="G66" s="154"/>
      <c r="H66" s="155"/>
      <c r="I66" s="155"/>
      <c r="J66" s="155"/>
      <c r="K66" s="155"/>
      <c r="L66" s="155"/>
      <c r="M66" s="155"/>
      <c r="N66" s="155"/>
      <c r="O66" s="156"/>
      <c r="P66" s="160"/>
      <c r="Q66" s="161"/>
      <c r="R66" s="161"/>
      <c r="S66" s="161"/>
      <c r="T66" s="161"/>
      <c r="U66" s="161"/>
      <c r="V66" s="161"/>
      <c r="W66" s="161"/>
      <c r="X66" s="161"/>
    </row>
    <row r="67" spans="1:32" ht="14.25" thickBot="1" x14ac:dyDescent="0.2">
      <c r="A67" s="108"/>
      <c r="B67" s="108"/>
      <c r="C67" s="108"/>
      <c r="D67" s="108"/>
      <c r="E67" s="108"/>
      <c r="F67" s="108"/>
      <c r="G67" s="157"/>
      <c r="H67" s="158"/>
      <c r="I67" s="158"/>
      <c r="J67" s="158"/>
      <c r="K67" s="158"/>
      <c r="L67" s="158"/>
      <c r="M67" s="158"/>
      <c r="N67" s="158"/>
      <c r="O67" s="159"/>
      <c r="P67" s="160"/>
      <c r="Q67" s="161"/>
      <c r="R67" s="161"/>
      <c r="S67" s="161"/>
      <c r="T67" s="161"/>
      <c r="U67" s="161"/>
      <c r="V67" s="161"/>
      <c r="W67" s="161"/>
      <c r="X67" s="161"/>
    </row>
    <row r="68" spans="1:32" ht="14.25" thickTop="1" x14ac:dyDescent="0.15"/>
    <row r="78" spans="1:32" x14ac:dyDescent="0.15">
      <c r="B78" s="162" t="s">
        <v>25</v>
      </c>
      <c r="C78" s="162"/>
      <c r="D78" s="162"/>
      <c r="E78" s="162" t="str">
        <f>IF(C21="","",C21)</f>
        <v/>
      </c>
      <c r="F78" s="162"/>
      <c r="G78" s="162"/>
      <c r="L78" s="61" t="s">
        <v>70</v>
      </c>
      <c r="M78" s="61"/>
      <c r="N78" s="61"/>
      <c r="O78" s="61"/>
      <c r="P78" s="61"/>
      <c r="Q78" s="61" t="str">
        <f>IF(C21="","",ROUNDDOWN(E79*E82/E81,-1))</f>
        <v/>
      </c>
      <c r="R78" s="61"/>
      <c r="S78" s="61"/>
      <c r="T78" s="61"/>
      <c r="V78" s="61" t="s">
        <v>73</v>
      </c>
      <c r="W78" s="61"/>
      <c r="X78" s="61"/>
      <c r="Y78" s="61"/>
      <c r="Z78" s="62" t="str">
        <f>IF(E79="","",ROUNDDOWN(25700*E82/E81,-1))</f>
        <v/>
      </c>
      <c r="AA78" s="62"/>
      <c r="AB78" s="62"/>
      <c r="AC78" s="62"/>
      <c r="AD78" s="49"/>
      <c r="AE78" s="49" t="s">
        <v>74</v>
      </c>
      <c r="AF78" s="50">
        <v>44286</v>
      </c>
    </row>
    <row r="79" spans="1:32" ht="14.25" thickBot="1" x14ac:dyDescent="0.2">
      <c r="B79" s="162" t="s">
        <v>21</v>
      </c>
      <c r="C79" s="162"/>
      <c r="D79" s="162"/>
      <c r="E79" s="61" t="str">
        <f>IF(C21="","",IF(C21=B14,F14,IF(C21=B15,F15,IF(C21=B16,F16,IF(C21=B17,F17)))))</f>
        <v/>
      </c>
      <c r="F79" s="61"/>
      <c r="G79" s="61"/>
      <c r="L79" s="61" t="s">
        <v>71</v>
      </c>
      <c r="M79" s="61"/>
      <c r="N79" s="61"/>
      <c r="O79" s="61"/>
      <c r="P79" s="61"/>
      <c r="Q79" s="61" t="str">
        <f>IF(AK11="","",DATEDIF(AK11,AF78,"M")+1)</f>
        <v/>
      </c>
      <c r="R79" s="61"/>
      <c r="S79" s="61"/>
      <c r="T79" s="61"/>
    </row>
    <row r="80" spans="1:32" x14ac:dyDescent="0.15">
      <c r="B80" s="162" t="s">
        <v>22</v>
      </c>
      <c r="C80" s="162"/>
      <c r="D80" s="162"/>
      <c r="E80" s="61" t="str">
        <f>IF(C21="","",IF(C21=N14,R14,IF(C21=N15,R15,IF(C21=N16,R16,IF(C21=N17,R17)))))</f>
        <v/>
      </c>
      <c r="F80" s="61"/>
      <c r="G80" s="61"/>
      <c r="H80" s="48"/>
      <c r="I80" s="48"/>
      <c r="J80" s="48"/>
      <c r="L80" s="69" t="s">
        <v>81</v>
      </c>
      <c r="M80" s="69"/>
      <c r="N80" s="69"/>
      <c r="O80" s="69"/>
      <c r="P80" s="69"/>
      <c r="Q80" s="69" t="e">
        <f>IF(E80=0,"",ROUNDDOWN(E80/Q79,-1))</f>
        <v>#VALUE!</v>
      </c>
      <c r="R80" s="69"/>
      <c r="S80" s="69"/>
      <c r="T80" s="69"/>
      <c r="X80" s="63" t="e">
        <f>IF((SUM(Q81)+SUM(Z78))=0,"",MIN(Q81,Z78))</f>
        <v>#VALUE!</v>
      </c>
      <c r="Y80" s="64"/>
      <c r="Z80" s="64"/>
      <c r="AA80" s="64"/>
      <c r="AB80" s="64"/>
      <c r="AC80" s="65"/>
    </row>
    <row r="81" spans="2:29" ht="14.25" thickBot="1" x14ac:dyDescent="0.2">
      <c r="B81" s="162" t="s">
        <v>24</v>
      </c>
      <c r="C81" s="162"/>
      <c r="D81" s="162"/>
      <c r="E81" s="162" t="e">
        <f>IF(T32="",F30,T32)</f>
        <v>#NUM!</v>
      </c>
      <c r="F81" s="162"/>
      <c r="G81" s="162"/>
      <c r="L81" s="70" t="s">
        <v>72</v>
      </c>
      <c r="M81" s="70"/>
      <c r="N81" s="70"/>
      <c r="O81" s="70"/>
      <c r="P81" s="70"/>
      <c r="Q81" s="62" t="e">
        <f>IF((SUM(Q78)+SUM(Q80))=0,"",(SUM(Q78)+SUM(Q80)))</f>
        <v>#VALUE!</v>
      </c>
      <c r="R81" s="62"/>
      <c r="S81" s="62"/>
      <c r="T81" s="62"/>
      <c r="X81" s="66"/>
      <c r="Y81" s="67"/>
      <c r="Z81" s="67"/>
      <c r="AA81" s="67"/>
      <c r="AB81" s="67"/>
      <c r="AC81" s="68"/>
    </row>
    <row r="82" spans="2:29" x14ac:dyDescent="0.15">
      <c r="B82" s="162" t="s">
        <v>13</v>
      </c>
      <c r="C82" s="162"/>
      <c r="D82" s="162"/>
      <c r="E82" s="162" t="str">
        <f>IF(W54="",H51,W54)</f>
        <v/>
      </c>
      <c r="F82" s="162"/>
      <c r="G82" s="162"/>
    </row>
  </sheetData>
  <sheetProtection password="C47A" sheet="1" objects="1" scenarios="1"/>
  <mergeCells count="116">
    <mergeCell ref="B78:D78"/>
    <mergeCell ref="E78:G78"/>
    <mergeCell ref="L78:P78"/>
    <mergeCell ref="Q78:T78"/>
    <mergeCell ref="B79:D79"/>
    <mergeCell ref="E79:G79"/>
    <mergeCell ref="B81:D81"/>
    <mergeCell ref="E81:G81"/>
    <mergeCell ref="B82:D82"/>
    <mergeCell ref="E82:G82"/>
    <mergeCell ref="B80:D80"/>
    <mergeCell ref="E80:G80"/>
    <mergeCell ref="A51:G55"/>
    <mergeCell ref="H51:K55"/>
    <mergeCell ref="L51:M55"/>
    <mergeCell ref="N51:AB53"/>
    <mergeCell ref="N54:V56"/>
    <mergeCell ref="W54:Z56"/>
    <mergeCell ref="AA54:AB56"/>
    <mergeCell ref="A61:Y61"/>
    <mergeCell ref="A63:F67"/>
    <mergeCell ref="G63:O67"/>
    <mergeCell ref="P63:X67"/>
    <mergeCell ref="AS42:AT46"/>
    <mergeCell ref="R43:T43"/>
    <mergeCell ref="A44:I44"/>
    <mergeCell ref="J44:L44"/>
    <mergeCell ref="N44:O44"/>
    <mergeCell ref="Q44:R44"/>
    <mergeCell ref="AL44:AN44"/>
    <mergeCell ref="A46:I46"/>
    <mergeCell ref="J46:L46"/>
    <mergeCell ref="N46:O46"/>
    <mergeCell ref="Q46:R46"/>
    <mergeCell ref="AL46:AN46"/>
    <mergeCell ref="A39:I40"/>
    <mergeCell ref="J39:P40"/>
    <mergeCell ref="A42:I42"/>
    <mergeCell ref="J42:L42"/>
    <mergeCell ref="N42:O42"/>
    <mergeCell ref="Q42:R42"/>
    <mergeCell ref="A49:AA49"/>
    <mergeCell ref="AL42:AN42"/>
    <mergeCell ref="AP42:AR46"/>
    <mergeCell ref="A47:AC48"/>
    <mergeCell ref="A28:AA28"/>
    <mergeCell ref="M29:Y31"/>
    <mergeCell ref="A30:E34"/>
    <mergeCell ref="F30:I34"/>
    <mergeCell ref="J30:K34"/>
    <mergeCell ref="M32:S34"/>
    <mergeCell ref="T32:W34"/>
    <mergeCell ref="X32:Y34"/>
    <mergeCell ref="A37:Y37"/>
    <mergeCell ref="A19:AA19"/>
    <mergeCell ref="C21:K21"/>
    <mergeCell ref="A23:AA23"/>
    <mergeCell ref="A24:F24"/>
    <mergeCell ref="G24:K24"/>
    <mergeCell ref="L24:M24"/>
    <mergeCell ref="N24:P24"/>
    <mergeCell ref="Q24:R24"/>
    <mergeCell ref="A26:AA27"/>
    <mergeCell ref="W17:X17"/>
    <mergeCell ref="B16:E16"/>
    <mergeCell ref="F16:J16"/>
    <mergeCell ref="K16:L16"/>
    <mergeCell ref="N16:Q16"/>
    <mergeCell ref="R16:V16"/>
    <mergeCell ref="W16:X16"/>
    <mergeCell ref="B17:E17"/>
    <mergeCell ref="F17:J17"/>
    <mergeCell ref="K17:L17"/>
    <mergeCell ref="N17:Q17"/>
    <mergeCell ref="R17:V17"/>
    <mergeCell ref="AL13:AN13"/>
    <mergeCell ref="AX1:AY1"/>
    <mergeCell ref="A2:AI3"/>
    <mergeCell ref="B5:E5"/>
    <mergeCell ref="F5:R5"/>
    <mergeCell ref="A7:G7"/>
    <mergeCell ref="H7:U7"/>
    <mergeCell ref="A9:AA9"/>
    <mergeCell ref="B13:L13"/>
    <mergeCell ref="N13:X13"/>
    <mergeCell ref="AC13:AD13"/>
    <mergeCell ref="AF13:AG13"/>
    <mergeCell ref="L11:M11"/>
    <mergeCell ref="N11:O11"/>
    <mergeCell ref="P11:Q11"/>
    <mergeCell ref="R11:S11"/>
    <mergeCell ref="T11:U11"/>
    <mergeCell ref="B11:F11"/>
    <mergeCell ref="V11:AG11"/>
    <mergeCell ref="G11:K11"/>
    <mergeCell ref="V78:Y78"/>
    <mergeCell ref="Z78:AC78"/>
    <mergeCell ref="X80:AC81"/>
    <mergeCell ref="L79:P79"/>
    <mergeCell ref="L80:P80"/>
    <mergeCell ref="Q79:T79"/>
    <mergeCell ref="Q80:T80"/>
    <mergeCell ref="Q81:T81"/>
    <mergeCell ref="L81:P81"/>
    <mergeCell ref="W15:X15"/>
    <mergeCell ref="B14:E14"/>
    <mergeCell ref="F14:J14"/>
    <mergeCell ref="K14:L14"/>
    <mergeCell ref="N14:Q14"/>
    <mergeCell ref="R14:V14"/>
    <mergeCell ref="W14:X14"/>
    <mergeCell ref="B15:E15"/>
    <mergeCell ref="F15:J15"/>
    <mergeCell ref="K15:L15"/>
    <mergeCell ref="N15:Q15"/>
    <mergeCell ref="R15:V15"/>
  </mergeCells>
  <phoneticPr fontId="1"/>
  <conditionalFormatting sqref="AC15:AI19">
    <cfRule type="expression" dxfId="10" priority="2">
      <formula>MONTH(AC15)&lt;&gt;$AF$13</formula>
    </cfRule>
    <cfRule type="expression" dxfId="9" priority="3">
      <formula>COUNTIF($AX$3:$AX$60,AC15)=1</formula>
    </cfRule>
  </conditionalFormatting>
  <conditionalFormatting sqref="R14:V17">
    <cfRule type="expression" dxfId="8" priority="1">
      <formula>$AK$11=""</formula>
    </cfRule>
  </conditionalFormatting>
  <dataValidations count="5">
    <dataValidation type="list" allowBlank="1" showInputMessage="1" showErrorMessage="1" sqref="J39:P40">
      <formula1>"入園,退園,休学,復学,転出(継続利用),転入(継続利用)"</formula1>
    </dataValidation>
    <dataValidation type="list" allowBlank="1" showInputMessage="1" showErrorMessage="1" sqref="C21:K21">
      <formula1>"満３歳児,３歳児,４歳児,５歳児"</formula1>
    </dataValidation>
    <dataValidation type="list" allowBlank="1" showInputMessage="1" showErrorMessage="1" sqref="G11:K11">
      <formula1>"2020,2021"</formula1>
    </dataValidation>
    <dataValidation type="list" allowBlank="1" showInputMessage="1" showErrorMessage="1" sqref="N11:O11">
      <formula1>"1,2,3,4,5,6,7,8,9,10,11,12"</formula1>
    </dataValidation>
    <dataValidation type="list" allowBlank="1" showInputMessage="1" showErrorMessage="1" sqref="R11:S11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51" orientation="portrait" r:id="rId1"/>
  <rowBreaks count="1" manualBreakCount="1"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82"/>
  <sheetViews>
    <sheetView showGridLines="0" view="pageBreakPreview" zoomScale="70" zoomScaleNormal="85" zoomScaleSheetLayoutView="70" workbookViewId="0">
      <selection activeCell="N25" sqref="N25"/>
    </sheetView>
  </sheetViews>
  <sheetFormatPr defaultColWidth="3.375" defaultRowHeight="13.5" x14ac:dyDescent="0.15"/>
  <cols>
    <col min="1" max="27" width="3.375" style="21"/>
    <col min="28" max="28" width="1.125" style="21" customWidth="1"/>
    <col min="29" max="29" width="9.375" style="21" customWidth="1"/>
    <col min="30" max="35" width="9.5" style="21" customWidth="1"/>
    <col min="36" max="36" width="3.375" style="21" customWidth="1"/>
    <col min="37" max="37" width="9.5" style="21" customWidth="1"/>
    <col min="38" max="41" width="4" style="21" customWidth="1"/>
    <col min="42" max="45" width="3.375" style="21"/>
    <col min="46" max="47" width="10.625" style="21" customWidth="1"/>
    <col min="48" max="49" width="3.375" style="21"/>
    <col min="50" max="51" width="12" style="21" customWidth="1"/>
    <col min="52" max="16384" width="3.375" style="21"/>
  </cols>
  <sheetData>
    <row r="1" spans="1:51" x14ac:dyDescent="0.15">
      <c r="AT1" s="18" t="s">
        <v>50</v>
      </c>
      <c r="AU1" s="18" t="s">
        <v>51</v>
      </c>
      <c r="AX1" s="72" t="s">
        <v>26</v>
      </c>
      <c r="AY1" s="73"/>
    </row>
    <row r="2" spans="1:51" ht="17.25" customHeight="1" x14ac:dyDescent="0.15">
      <c r="A2" s="74" t="s">
        <v>87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T2" s="19">
        <v>43922</v>
      </c>
      <c r="AU2" s="55">
        <v>43922</v>
      </c>
      <c r="AX2" s="22" t="s">
        <v>27</v>
      </c>
      <c r="AY2" s="22" t="s">
        <v>28</v>
      </c>
    </row>
    <row r="3" spans="1:51" ht="17.25" customHeight="1" x14ac:dyDescent="0.1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T3" s="19">
        <v>43952</v>
      </c>
      <c r="AU3" s="55">
        <v>43952</v>
      </c>
      <c r="AX3" s="23">
        <v>43584</v>
      </c>
      <c r="AY3" s="22" t="s">
        <v>29</v>
      </c>
    </row>
    <row r="4" spans="1:51" ht="6.7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T4" s="19">
        <v>43983</v>
      </c>
      <c r="AU4" s="55">
        <v>43983</v>
      </c>
      <c r="AX4" s="23">
        <v>43585</v>
      </c>
      <c r="AY4" s="22" t="s">
        <v>30</v>
      </c>
    </row>
    <row r="5" spans="1:51" ht="30" customHeight="1" x14ac:dyDescent="0.15">
      <c r="B5" s="75"/>
      <c r="C5" s="76"/>
      <c r="D5" s="76"/>
      <c r="E5" s="77"/>
      <c r="F5" s="78" t="s">
        <v>65</v>
      </c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AT5" s="19">
        <v>44013</v>
      </c>
      <c r="AU5" s="55">
        <v>44013</v>
      </c>
      <c r="AX5" s="23">
        <v>43586</v>
      </c>
      <c r="AY5" s="22" t="s">
        <v>31</v>
      </c>
    </row>
    <row r="6" spans="1:51" ht="9.75" customHeight="1" x14ac:dyDescent="0.15">
      <c r="AT6" s="19">
        <v>44044</v>
      </c>
      <c r="AU6" s="55">
        <v>44044</v>
      </c>
      <c r="AX6" s="23">
        <v>43587</v>
      </c>
      <c r="AY6" s="22" t="s">
        <v>30</v>
      </c>
    </row>
    <row r="7" spans="1:51" ht="30" customHeight="1" x14ac:dyDescent="0.15">
      <c r="A7" s="80" t="s">
        <v>15</v>
      </c>
      <c r="B7" s="80"/>
      <c r="C7" s="80"/>
      <c r="D7" s="80"/>
      <c r="E7" s="80"/>
      <c r="F7" s="80"/>
      <c r="G7" s="80"/>
      <c r="H7" s="168" t="s">
        <v>14</v>
      </c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25"/>
      <c r="W7" s="25"/>
      <c r="X7" s="25"/>
      <c r="Y7" s="25"/>
      <c r="Z7" s="25"/>
      <c r="AA7" s="25"/>
      <c r="AT7" s="19">
        <v>44075</v>
      </c>
      <c r="AU7" s="55">
        <v>44075</v>
      </c>
      <c r="AX7" s="23">
        <v>43588</v>
      </c>
      <c r="AY7" s="22" t="s">
        <v>32</v>
      </c>
    </row>
    <row r="8" spans="1:51" ht="30" customHeight="1" x14ac:dyDescent="0.15">
      <c r="AT8" s="19">
        <v>44105</v>
      </c>
      <c r="AU8" s="55">
        <v>44105</v>
      </c>
      <c r="AX8" s="23">
        <v>43589</v>
      </c>
      <c r="AY8" s="22" t="s">
        <v>33</v>
      </c>
    </row>
    <row r="9" spans="1:51" ht="30" customHeight="1" x14ac:dyDescent="0.15">
      <c r="A9" s="82" t="s">
        <v>75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T9" s="19">
        <v>44136</v>
      </c>
      <c r="AU9" s="55">
        <v>44136</v>
      </c>
      <c r="AX9" s="23">
        <v>43590</v>
      </c>
      <c r="AY9" s="22" t="s">
        <v>34</v>
      </c>
    </row>
    <row r="10" spans="1:51" ht="9" customHeight="1" x14ac:dyDescent="0.15"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T10" s="19">
        <v>44166</v>
      </c>
      <c r="AU10" s="55">
        <v>44166</v>
      </c>
      <c r="AX10" s="23">
        <v>43591</v>
      </c>
      <c r="AY10" s="22" t="s">
        <v>30</v>
      </c>
    </row>
    <row r="11" spans="1:51" ht="30.75" customHeight="1" x14ac:dyDescent="0.15">
      <c r="B11" s="91" t="s">
        <v>76</v>
      </c>
      <c r="C11" s="91"/>
      <c r="D11" s="91"/>
      <c r="E11" s="91"/>
      <c r="F11" s="91"/>
      <c r="G11" s="169">
        <v>2020</v>
      </c>
      <c r="H11" s="170"/>
      <c r="I11" s="170"/>
      <c r="J11" s="170"/>
      <c r="K11" s="171"/>
      <c r="L11" s="87" t="s">
        <v>77</v>
      </c>
      <c r="M11" s="88"/>
      <c r="N11" s="172">
        <v>5</v>
      </c>
      <c r="O11" s="173"/>
      <c r="P11" s="87" t="s">
        <v>78</v>
      </c>
      <c r="Q11" s="88"/>
      <c r="R11" s="172">
        <v>1</v>
      </c>
      <c r="S11" s="173"/>
      <c r="T11" s="87" t="s">
        <v>79</v>
      </c>
      <c r="U11" s="88"/>
      <c r="V11" s="92" t="s">
        <v>80</v>
      </c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K11" s="52">
        <f>IF(G11="","",DATE(G11,N11,R11))</f>
        <v>43952</v>
      </c>
      <c r="AT11" s="19">
        <v>44197</v>
      </c>
      <c r="AU11" s="55">
        <v>44197</v>
      </c>
      <c r="AX11" s="23">
        <v>43661</v>
      </c>
      <c r="AY11" s="22" t="s">
        <v>35</v>
      </c>
    </row>
    <row r="12" spans="1:51" ht="30.75" customHeight="1" thickBot="1" x14ac:dyDescent="0.2"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T12" s="19">
        <v>44228</v>
      </c>
      <c r="AU12" s="55">
        <v>44228</v>
      </c>
      <c r="AX12" s="23">
        <v>43688</v>
      </c>
      <c r="AY12" s="22" t="s">
        <v>36</v>
      </c>
    </row>
    <row r="13" spans="1:51" ht="30" customHeight="1" thickBot="1" x14ac:dyDescent="0.2">
      <c r="B13" s="83" t="s">
        <v>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83" t="s">
        <v>22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AC13" s="84">
        <f>$G$24</f>
        <v>2020</v>
      </c>
      <c r="AD13" s="85"/>
      <c r="AE13" s="5" t="s">
        <v>0</v>
      </c>
      <c r="AF13" s="86">
        <f>$N$24</f>
        <v>7</v>
      </c>
      <c r="AG13" s="85"/>
      <c r="AH13" s="6" t="s">
        <v>1</v>
      </c>
      <c r="AI13" s="12">
        <f>DATE(AC13,AF13,1)</f>
        <v>44013</v>
      </c>
      <c r="AJ13" s="13">
        <f>WEEKDAY(AI13,1)</f>
        <v>4</v>
      </c>
      <c r="AK13" s="21" t="s">
        <v>49</v>
      </c>
      <c r="AL13" s="71">
        <f>IF(N24=4,EOMONTH(AU2,0),IF(N24=5,EOMONTH(AU3,0),IF(N24=6,EOMONTH(AU4,0),IF(N24=7,EOMONTH(AU5,0),IF(N24=8,EOMONTH(AU6,0),IF(N24=9,EOMONTH(AU7,0),IF(N24=10,EOMONTH(AU8,0),IF(N24=11,EOMONTH(AU9,0),IF(N24=12,EOMONTH(AU10,0),IF(N24=1,EOMONTH(AU11,0),IF(N24=2,EOMONTH(AU12,0),EOMONTH(AU13,0))))))))))))</f>
        <v>44043</v>
      </c>
      <c r="AM13" s="71"/>
      <c r="AN13" s="71"/>
      <c r="AO13" s="47"/>
      <c r="AT13" s="19">
        <v>44256</v>
      </c>
      <c r="AU13" s="55">
        <v>44256</v>
      </c>
      <c r="AX13" s="23">
        <v>43689</v>
      </c>
      <c r="AY13" s="22" t="s">
        <v>30</v>
      </c>
    </row>
    <row r="14" spans="1:51" ht="30" customHeight="1" x14ac:dyDescent="0.15">
      <c r="B14" s="58" t="s">
        <v>16</v>
      </c>
      <c r="C14" s="58"/>
      <c r="D14" s="58"/>
      <c r="E14" s="59"/>
      <c r="F14" s="167">
        <v>26000</v>
      </c>
      <c r="G14" s="167"/>
      <c r="H14" s="167"/>
      <c r="I14" s="167"/>
      <c r="J14" s="167"/>
      <c r="K14" s="56" t="s">
        <v>17</v>
      </c>
      <c r="L14" s="57"/>
      <c r="N14" s="58" t="s">
        <v>16</v>
      </c>
      <c r="O14" s="58"/>
      <c r="P14" s="58"/>
      <c r="Q14" s="59"/>
      <c r="R14" s="167">
        <v>90000</v>
      </c>
      <c r="S14" s="167"/>
      <c r="T14" s="167"/>
      <c r="U14" s="167"/>
      <c r="V14" s="167"/>
      <c r="W14" s="56" t="s">
        <v>17</v>
      </c>
      <c r="X14" s="57"/>
      <c r="AC14" s="7" t="s">
        <v>2</v>
      </c>
      <c r="AD14" s="8" t="s">
        <v>3</v>
      </c>
      <c r="AE14" s="8" t="s">
        <v>4</v>
      </c>
      <c r="AF14" s="8" t="s">
        <v>5</v>
      </c>
      <c r="AG14" s="8" t="s">
        <v>6</v>
      </c>
      <c r="AH14" s="8" t="s">
        <v>7</v>
      </c>
      <c r="AI14" s="9" t="s">
        <v>8</v>
      </c>
      <c r="AJ14" s="10"/>
      <c r="AX14" s="23">
        <v>43724</v>
      </c>
      <c r="AY14" s="22" t="s">
        <v>37</v>
      </c>
    </row>
    <row r="15" spans="1:51" ht="30" customHeight="1" x14ac:dyDescent="0.15">
      <c r="B15" s="58" t="s">
        <v>18</v>
      </c>
      <c r="C15" s="58"/>
      <c r="D15" s="58"/>
      <c r="E15" s="59"/>
      <c r="F15" s="167">
        <v>25000</v>
      </c>
      <c r="G15" s="167"/>
      <c r="H15" s="167"/>
      <c r="I15" s="167"/>
      <c r="J15" s="167"/>
      <c r="K15" s="56" t="s">
        <v>17</v>
      </c>
      <c r="L15" s="57"/>
      <c r="N15" s="58" t="s">
        <v>18</v>
      </c>
      <c r="O15" s="58"/>
      <c r="P15" s="58"/>
      <c r="Q15" s="59"/>
      <c r="R15" s="167">
        <v>90000</v>
      </c>
      <c r="S15" s="167"/>
      <c r="T15" s="167"/>
      <c r="U15" s="167"/>
      <c r="V15" s="167"/>
      <c r="W15" s="56" t="s">
        <v>17</v>
      </c>
      <c r="X15" s="57"/>
      <c r="AC15" s="33">
        <f>$AI$13-($AJ$13-1)</f>
        <v>44010</v>
      </c>
      <c r="AD15" s="2">
        <f t="shared" ref="AD15:AI19" si="0">AC15+1</f>
        <v>44011</v>
      </c>
      <c r="AE15" s="2">
        <f t="shared" si="0"/>
        <v>44012</v>
      </c>
      <c r="AF15" s="2">
        <f t="shared" si="0"/>
        <v>44013</v>
      </c>
      <c r="AG15" s="2">
        <f t="shared" si="0"/>
        <v>44014</v>
      </c>
      <c r="AH15" s="2">
        <f t="shared" si="0"/>
        <v>44015</v>
      </c>
      <c r="AI15" s="3">
        <f t="shared" si="0"/>
        <v>44016</v>
      </c>
      <c r="AJ15" s="10"/>
      <c r="AX15" s="23">
        <v>43731</v>
      </c>
      <c r="AY15" s="22" t="s">
        <v>38</v>
      </c>
    </row>
    <row r="16" spans="1:51" ht="30" customHeight="1" x14ac:dyDescent="0.15">
      <c r="B16" s="58" t="s">
        <v>19</v>
      </c>
      <c r="C16" s="58"/>
      <c r="D16" s="58"/>
      <c r="E16" s="59"/>
      <c r="F16" s="167">
        <v>24000</v>
      </c>
      <c r="G16" s="167"/>
      <c r="H16" s="167"/>
      <c r="I16" s="167"/>
      <c r="J16" s="167"/>
      <c r="K16" s="56" t="s">
        <v>17</v>
      </c>
      <c r="L16" s="57"/>
      <c r="N16" s="58" t="s">
        <v>19</v>
      </c>
      <c r="O16" s="58"/>
      <c r="P16" s="58"/>
      <c r="Q16" s="59"/>
      <c r="R16" s="167">
        <v>90000</v>
      </c>
      <c r="S16" s="167"/>
      <c r="T16" s="167"/>
      <c r="U16" s="167"/>
      <c r="V16" s="167"/>
      <c r="W16" s="56" t="s">
        <v>17</v>
      </c>
      <c r="X16" s="57"/>
      <c r="AC16" s="1">
        <f>AI15+1</f>
        <v>44017</v>
      </c>
      <c r="AD16" s="2">
        <f>AC16+1</f>
        <v>44018</v>
      </c>
      <c r="AE16" s="2">
        <f t="shared" si="0"/>
        <v>44019</v>
      </c>
      <c r="AF16" s="2">
        <f t="shared" si="0"/>
        <v>44020</v>
      </c>
      <c r="AG16" s="2">
        <f t="shared" si="0"/>
        <v>44021</v>
      </c>
      <c r="AH16" s="2">
        <f t="shared" si="0"/>
        <v>44022</v>
      </c>
      <c r="AI16" s="3">
        <f t="shared" si="0"/>
        <v>44023</v>
      </c>
      <c r="AJ16" s="10"/>
      <c r="AT16" s="20"/>
      <c r="AU16" s="20"/>
      <c r="AX16" s="23">
        <v>43752</v>
      </c>
      <c r="AY16" s="22" t="s">
        <v>39</v>
      </c>
    </row>
    <row r="17" spans="1:51" ht="30" customHeight="1" x14ac:dyDescent="0.15">
      <c r="B17" s="58" t="s">
        <v>20</v>
      </c>
      <c r="C17" s="58"/>
      <c r="D17" s="58"/>
      <c r="E17" s="59"/>
      <c r="F17" s="167">
        <v>23000</v>
      </c>
      <c r="G17" s="167"/>
      <c r="H17" s="167"/>
      <c r="I17" s="167"/>
      <c r="J17" s="167"/>
      <c r="K17" s="56" t="s">
        <v>17</v>
      </c>
      <c r="L17" s="57"/>
      <c r="N17" s="58" t="s">
        <v>20</v>
      </c>
      <c r="O17" s="58"/>
      <c r="P17" s="58"/>
      <c r="Q17" s="59"/>
      <c r="R17" s="167">
        <v>90000</v>
      </c>
      <c r="S17" s="167"/>
      <c r="T17" s="167"/>
      <c r="U17" s="167"/>
      <c r="V17" s="167"/>
      <c r="W17" s="56" t="s">
        <v>17</v>
      </c>
      <c r="X17" s="57"/>
      <c r="AC17" s="1">
        <f>AI16+1</f>
        <v>44024</v>
      </c>
      <c r="AD17" s="4">
        <f>AC17+1</f>
        <v>44025</v>
      </c>
      <c r="AE17" s="4">
        <f t="shared" si="0"/>
        <v>44026</v>
      </c>
      <c r="AF17" s="2">
        <f t="shared" si="0"/>
        <v>44027</v>
      </c>
      <c r="AG17" s="2">
        <f t="shared" si="0"/>
        <v>44028</v>
      </c>
      <c r="AH17" s="2">
        <f t="shared" si="0"/>
        <v>44029</v>
      </c>
      <c r="AI17" s="3">
        <f t="shared" si="0"/>
        <v>44030</v>
      </c>
      <c r="AJ17" s="10"/>
      <c r="AK17" s="32"/>
      <c r="AX17" s="23">
        <v>43760</v>
      </c>
      <c r="AY17" s="22" t="s">
        <v>40</v>
      </c>
    </row>
    <row r="18" spans="1:51" ht="30" customHeight="1" x14ac:dyDescent="0.15">
      <c r="AC18" s="1">
        <f>AI17+1</f>
        <v>44031</v>
      </c>
      <c r="AD18" s="4">
        <f>AC18+1</f>
        <v>44032</v>
      </c>
      <c r="AE18" s="4">
        <f t="shared" si="0"/>
        <v>44033</v>
      </c>
      <c r="AF18" s="2">
        <f t="shared" si="0"/>
        <v>44034</v>
      </c>
      <c r="AG18" s="2">
        <f t="shared" si="0"/>
        <v>44035</v>
      </c>
      <c r="AH18" s="2">
        <f t="shared" si="0"/>
        <v>44036</v>
      </c>
      <c r="AI18" s="3">
        <f t="shared" si="0"/>
        <v>44037</v>
      </c>
      <c r="AJ18" s="10"/>
      <c r="AX18" s="23">
        <v>43772</v>
      </c>
      <c r="AY18" s="22" t="s">
        <v>41</v>
      </c>
    </row>
    <row r="19" spans="1:51" ht="30" customHeight="1" x14ac:dyDescent="0.15">
      <c r="A19" s="82" t="s">
        <v>67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C19" s="1">
        <f>AI18+1</f>
        <v>44038</v>
      </c>
      <c r="AD19" s="2">
        <f>AC19+1</f>
        <v>44039</v>
      </c>
      <c r="AE19" s="2">
        <f>AD19+1</f>
        <v>44040</v>
      </c>
      <c r="AF19" s="2">
        <f t="shared" si="0"/>
        <v>44041</v>
      </c>
      <c r="AG19" s="2">
        <f t="shared" si="0"/>
        <v>44042</v>
      </c>
      <c r="AH19" s="2">
        <f t="shared" si="0"/>
        <v>44043</v>
      </c>
      <c r="AI19" s="3">
        <f t="shared" si="0"/>
        <v>44044</v>
      </c>
      <c r="AJ19" s="11"/>
      <c r="AX19" s="23">
        <v>43773</v>
      </c>
      <c r="AY19" s="22" t="s">
        <v>30</v>
      </c>
    </row>
    <row r="20" spans="1:51" ht="9.75" customHeight="1" x14ac:dyDescent="0.15">
      <c r="AX20" s="23">
        <v>43783</v>
      </c>
      <c r="AY20" s="22" t="s">
        <v>52</v>
      </c>
    </row>
    <row r="21" spans="1:51" ht="30" customHeight="1" x14ac:dyDescent="0.15">
      <c r="C21" s="166" t="s">
        <v>23</v>
      </c>
      <c r="D21" s="166"/>
      <c r="E21" s="166"/>
      <c r="F21" s="166"/>
      <c r="G21" s="166"/>
      <c r="H21" s="166"/>
      <c r="I21" s="166"/>
      <c r="J21" s="166"/>
      <c r="K21" s="166"/>
      <c r="L21" s="26"/>
      <c r="M21" s="26"/>
      <c r="N21" s="26"/>
      <c r="AX21" s="23">
        <v>43792</v>
      </c>
      <c r="AY21" s="22" t="s">
        <v>42</v>
      </c>
    </row>
    <row r="22" spans="1:51" ht="25.5" customHeight="1" x14ac:dyDescent="0.15">
      <c r="AX22" s="23">
        <v>43831</v>
      </c>
      <c r="AY22" s="22" t="s">
        <v>43</v>
      </c>
    </row>
    <row r="23" spans="1:51" ht="39" customHeight="1" x14ac:dyDescent="0.15">
      <c r="A23" s="82" t="s">
        <v>66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X23" s="23">
        <v>43843</v>
      </c>
      <c r="AY23" s="22" t="s">
        <v>44</v>
      </c>
    </row>
    <row r="24" spans="1:51" ht="39" customHeight="1" x14ac:dyDescent="0.15">
      <c r="A24" s="98" t="s">
        <v>9</v>
      </c>
      <c r="B24" s="98"/>
      <c r="C24" s="98"/>
      <c r="D24" s="98"/>
      <c r="E24" s="98"/>
      <c r="F24" s="98"/>
      <c r="G24" s="166">
        <v>2020</v>
      </c>
      <c r="H24" s="166"/>
      <c r="I24" s="166"/>
      <c r="J24" s="166"/>
      <c r="K24" s="166"/>
      <c r="L24" s="99" t="s">
        <v>0</v>
      </c>
      <c r="M24" s="99"/>
      <c r="N24" s="166">
        <v>7</v>
      </c>
      <c r="O24" s="166"/>
      <c r="P24" s="166"/>
      <c r="Q24" s="99" t="s">
        <v>1</v>
      </c>
      <c r="R24" s="99"/>
      <c r="AX24" s="23">
        <v>43872</v>
      </c>
      <c r="AY24" s="22" t="s">
        <v>45</v>
      </c>
    </row>
    <row r="25" spans="1:51" ht="25.5" customHeight="1" x14ac:dyDescent="0.15">
      <c r="AX25" s="23">
        <v>43884</v>
      </c>
      <c r="AY25" s="22" t="s">
        <v>46</v>
      </c>
    </row>
    <row r="26" spans="1:51" ht="39" customHeight="1" x14ac:dyDescent="0.15">
      <c r="A26" s="100" t="s">
        <v>68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X26" s="23">
        <v>43885</v>
      </c>
      <c r="AY26" s="22" t="s">
        <v>30</v>
      </c>
    </row>
    <row r="27" spans="1:51" ht="39" customHeight="1" thickBot="1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X27" s="28">
        <v>43910</v>
      </c>
      <c r="AY27" s="29" t="s">
        <v>47</v>
      </c>
    </row>
    <row r="28" spans="1:51" s="27" customFormat="1" ht="20.25" customHeight="1" thickTop="1" x14ac:dyDescent="0.15">
      <c r="A28" s="101" t="s">
        <v>53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X28" s="30">
        <v>43950</v>
      </c>
      <c r="AY28" s="31" t="s">
        <v>29</v>
      </c>
    </row>
    <row r="29" spans="1:51" ht="11.25" customHeight="1" thickBot="1" x14ac:dyDescent="0.2">
      <c r="M29" s="102" t="s">
        <v>11</v>
      </c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4"/>
      <c r="AX29" s="23">
        <v>43954</v>
      </c>
      <c r="AY29" s="22" t="s">
        <v>32</v>
      </c>
    </row>
    <row r="30" spans="1:51" ht="14.25" customHeight="1" x14ac:dyDescent="0.15">
      <c r="A30" s="108" t="s">
        <v>10</v>
      </c>
      <c r="B30" s="108"/>
      <c r="C30" s="108"/>
      <c r="D30" s="108"/>
      <c r="E30" s="108"/>
      <c r="F30" s="109">
        <f>NETWORKDAYS($AI$13,$AL$13,$AX$3:$AX$44)</f>
        <v>21</v>
      </c>
      <c r="G30" s="110"/>
      <c r="H30" s="110"/>
      <c r="I30" s="111"/>
      <c r="J30" s="118" t="s">
        <v>2</v>
      </c>
      <c r="K30" s="119"/>
      <c r="M30" s="105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AX30" s="23">
        <v>43955</v>
      </c>
      <c r="AY30" s="22" t="s">
        <v>33</v>
      </c>
    </row>
    <row r="31" spans="1:51" ht="13.5" customHeight="1" x14ac:dyDescent="0.15">
      <c r="A31" s="108"/>
      <c r="B31" s="108"/>
      <c r="C31" s="108"/>
      <c r="D31" s="108"/>
      <c r="E31" s="108"/>
      <c r="F31" s="112"/>
      <c r="G31" s="113"/>
      <c r="H31" s="113"/>
      <c r="I31" s="114"/>
      <c r="J31" s="118"/>
      <c r="K31" s="119"/>
      <c r="M31" s="10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AX31" s="23">
        <v>43956</v>
      </c>
      <c r="AY31" s="22" t="s">
        <v>34</v>
      </c>
    </row>
    <row r="32" spans="1:51" ht="21.75" customHeight="1" x14ac:dyDescent="0.15">
      <c r="A32" s="108"/>
      <c r="B32" s="108"/>
      <c r="C32" s="108"/>
      <c r="D32" s="108"/>
      <c r="E32" s="108"/>
      <c r="F32" s="112"/>
      <c r="G32" s="113"/>
      <c r="H32" s="113"/>
      <c r="I32" s="114"/>
      <c r="J32" s="118"/>
      <c r="K32" s="119"/>
      <c r="M32" s="120" t="s">
        <v>12</v>
      </c>
      <c r="N32" s="121"/>
      <c r="O32" s="121"/>
      <c r="P32" s="121"/>
      <c r="Q32" s="121"/>
      <c r="R32" s="121"/>
      <c r="S32" s="121"/>
      <c r="T32" s="163"/>
      <c r="U32" s="163"/>
      <c r="V32" s="163"/>
      <c r="W32" s="163"/>
      <c r="X32" s="119" t="s">
        <v>2</v>
      </c>
      <c r="Y32" s="126"/>
      <c r="AX32" s="23">
        <v>43957</v>
      </c>
      <c r="AY32" s="22" t="s">
        <v>30</v>
      </c>
    </row>
    <row r="33" spans="1:51" ht="13.5" customHeight="1" x14ac:dyDescent="0.15">
      <c r="A33" s="108"/>
      <c r="B33" s="108"/>
      <c r="C33" s="108"/>
      <c r="D33" s="108"/>
      <c r="E33" s="108"/>
      <c r="F33" s="112"/>
      <c r="G33" s="113"/>
      <c r="H33" s="113"/>
      <c r="I33" s="114"/>
      <c r="J33" s="118"/>
      <c r="K33" s="119"/>
      <c r="M33" s="120"/>
      <c r="N33" s="121"/>
      <c r="O33" s="121"/>
      <c r="P33" s="121"/>
      <c r="Q33" s="121"/>
      <c r="R33" s="121"/>
      <c r="S33" s="121"/>
      <c r="T33" s="163"/>
      <c r="U33" s="163"/>
      <c r="V33" s="163"/>
      <c r="W33" s="163"/>
      <c r="X33" s="119"/>
      <c r="Y33" s="126"/>
      <c r="AX33" s="23">
        <v>44035</v>
      </c>
      <c r="AY33" s="22" t="s">
        <v>35</v>
      </c>
    </row>
    <row r="34" spans="1:51" ht="14.25" customHeight="1" thickBot="1" x14ac:dyDescent="0.2">
      <c r="A34" s="108"/>
      <c r="B34" s="108"/>
      <c r="C34" s="108"/>
      <c r="D34" s="108"/>
      <c r="E34" s="108"/>
      <c r="F34" s="115"/>
      <c r="G34" s="116"/>
      <c r="H34" s="116"/>
      <c r="I34" s="117"/>
      <c r="J34" s="118"/>
      <c r="K34" s="119"/>
      <c r="M34" s="122"/>
      <c r="N34" s="123"/>
      <c r="O34" s="123"/>
      <c r="P34" s="123"/>
      <c r="Q34" s="123"/>
      <c r="R34" s="123"/>
      <c r="S34" s="123"/>
      <c r="T34" s="164"/>
      <c r="U34" s="164"/>
      <c r="V34" s="164"/>
      <c r="W34" s="164"/>
      <c r="X34" s="127"/>
      <c r="Y34" s="128"/>
      <c r="AX34" s="23">
        <v>44036</v>
      </c>
      <c r="AY34" s="22" t="s">
        <v>84</v>
      </c>
    </row>
    <row r="35" spans="1:51" x14ac:dyDescent="0.15">
      <c r="AX35" s="23">
        <v>44053</v>
      </c>
      <c r="AY35" s="22" t="s">
        <v>85</v>
      </c>
    </row>
    <row r="36" spans="1:51" x14ac:dyDescent="0.15">
      <c r="AX36" s="23">
        <v>44095</v>
      </c>
      <c r="AY36" s="22" t="s">
        <v>37</v>
      </c>
    </row>
    <row r="37" spans="1:51" ht="21" x14ac:dyDescent="0.15">
      <c r="A37" s="82" t="s">
        <v>55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AX37" s="23">
        <v>44096</v>
      </c>
      <c r="AY37" s="22" t="s">
        <v>38</v>
      </c>
    </row>
    <row r="38" spans="1:51" ht="11.25" customHeight="1" x14ac:dyDescent="0.1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AX38" s="23">
        <v>44138</v>
      </c>
      <c r="AY38" s="22" t="s">
        <v>41</v>
      </c>
    </row>
    <row r="39" spans="1:51" ht="21" customHeight="1" x14ac:dyDescent="0.15">
      <c r="A39" s="129" t="s">
        <v>60</v>
      </c>
      <c r="B39" s="130"/>
      <c r="C39" s="130"/>
      <c r="D39" s="130"/>
      <c r="E39" s="130"/>
      <c r="F39" s="130"/>
      <c r="G39" s="130"/>
      <c r="H39" s="130"/>
      <c r="I39" s="130"/>
      <c r="J39" s="165" t="s">
        <v>61</v>
      </c>
      <c r="K39" s="165"/>
      <c r="L39" s="165"/>
      <c r="M39" s="165"/>
      <c r="N39" s="165"/>
      <c r="O39" s="165"/>
      <c r="P39" s="165"/>
      <c r="Q39" s="46"/>
      <c r="R39" s="46"/>
      <c r="S39" s="46"/>
      <c r="T39" s="46"/>
      <c r="U39" s="46"/>
      <c r="V39" s="46"/>
      <c r="W39" s="46"/>
      <c r="X39" s="46"/>
      <c r="Y39" s="46"/>
      <c r="AX39" s="23">
        <v>44158</v>
      </c>
      <c r="AY39" s="22" t="s">
        <v>42</v>
      </c>
    </row>
    <row r="40" spans="1:51" ht="21" customHeight="1" x14ac:dyDescent="0.15">
      <c r="A40" s="130"/>
      <c r="B40" s="130"/>
      <c r="C40" s="130"/>
      <c r="D40" s="130"/>
      <c r="E40" s="130"/>
      <c r="F40" s="130"/>
      <c r="G40" s="130"/>
      <c r="H40" s="130"/>
      <c r="I40" s="130"/>
      <c r="J40" s="165"/>
      <c r="K40" s="165"/>
      <c r="L40" s="165"/>
      <c r="M40" s="165"/>
      <c r="N40" s="165"/>
      <c r="O40" s="165"/>
      <c r="P40" s="165"/>
      <c r="Q40" s="46"/>
      <c r="R40" s="46"/>
      <c r="S40" s="46"/>
      <c r="T40" s="46"/>
      <c r="U40" s="46"/>
      <c r="V40" s="46"/>
      <c r="W40" s="46"/>
      <c r="X40" s="46"/>
      <c r="Y40" s="46"/>
      <c r="AX40" s="23">
        <v>44197</v>
      </c>
      <c r="AY40" s="22" t="s">
        <v>43</v>
      </c>
    </row>
    <row r="41" spans="1:51" ht="21" customHeight="1" thickBot="1" x14ac:dyDescent="0.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AX41" s="23">
        <v>44207</v>
      </c>
      <c r="AY41" s="22" t="s">
        <v>44</v>
      </c>
    </row>
    <row r="42" spans="1:51" ht="21" x14ac:dyDescent="0.15">
      <c r="A42" s="82" t="s">
        <v>62</v>
      </c>
      <c r="B42" s="82"/>
      <c r="C42" s="82"/>
      <c r="D42" s="82"/>
      <c r="E42" s="82"/>
      <c r="F42" s="82"/>
      <c r="G42" s="82"/>
      <c r="H42" s="82"/>
      <c r="I42" s="82"/>
      <c r="J42" s="165"/>
      <c r="K42" s="165"/>
      <c r="L42" s="165"/>
      <c r="M42" s="46" t="s">
        <v>0</v>
      </c>
      <c r="N42" s="165"/>
      <c r="O42" s="165"/>
      <c r="P42" s="46" t="s">
        <v>1</v>
      </c>
      <c r="Q42" s="165"/>
      <c r="R42" s="165"/>
      <c r="S42" s="46" t="s">
        <v>2</v>
      </c>
      <c r="T42" s="46"/>
      <c r="AI42" s="46"/>
      <c r="AK42" s="39" t="str">
        <f>IF(AND(N42="",Q42=""),"","①")</f>
        <v/>
      </c>
      <c r="AL42" s="133" t="str">
        <f>IF(AND(N42="",Q42=""),"",DATE(J42,N42,Q42))</f>
        <v/>
      </c>
      <c r="AM42" s="133"/>
      <c r="AN42" s="133"/>
      <c r="AO42" s="45"/>
      <c r="AP42" s="134" t="str">
        <f>IF(AND(AK42="",AK44=""),AK46,IF(AK42="",AK44,AK42))</f>
        <v>②</v>
      </c>
      <c r="AQ42" s="135"/>
      <c r="AR42" s="135"/>
      <c r="AS42" s="141">
        <f>IF(AND(AL42="",AL44=""),AL46,IF(AL42="",AL44,AL42))</f>
        <v>43852</v>
      </c>
      <c r="AT42" s="142"/>
      <c r="AU42" s="42"/>
      <c r="AV42" s="42"/>
      <c r="AW42" s="42"/>
      <c r="AX42" s="23">
        <v>44238</v>
      </c>
      <c r="AY42" s="22" t="s">
        <v>45</v>
      </c>
    </row>
    <row r="43" spans="1:51" ht="9.75" customHeight="1" x14ac:dyDescent="0.1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147"/>
      <c r="S43" s="148"/>
      <c r="T43" s="148"/>
      <c r="AK43" s="39"/>
      <c r="AL43" s="40"/>
      <c r="AM43" s="40"/>
      <c r="AN43" s="45"/>
      <c r="AO43" s="45"/>
      <c r="AP43" s="136"/>
      <c r="AQ43" s="137"/>
      <c r="AR43" s="137"/>
      <c r="AS43" s="143"/>
      <c r="AT43" s="144"/>
      <c r="AU43" s="42"/>
      <c r="AV43" s="42"/>
      <c r="AW43" s="42"/>
      <c r="AX43" s="23">
        <v>44250</v>
      </c>
      <c r="AY43" s="22" t="s">
        <v>86</v>
      </c>
    </row>
    <row r="44" spans="1:51" ht="21" x14ac:dyDescent="0.15">
      <c r="A44" s="82" t="s">
        <v>63</v>
      </c>
      <c r="B44" s="82"/>
      <c r="C44" s="82"/>
      <c r="D44" s="82"/>
      <c r="E44" s="82"/>
      <c r="F44" s="82"/>
      <c r="G44" s="82"/>
      <c r="H44" s="82"/>
      <c r="I44" s="82"/>
      <c r="J44" s="165">
        <v>2020</v>
      </c>
      <c r="K44" s="165"/>
      <c r="L44" s="165"/>
      <c r="M44" s="46" t="s">
        <v>0</v>
      </c>
      <c r="N44" s="165">
        <v>1</v>
      </c>
      <c r="O44" s="165"/>
      <c r="P44" s="46" t="s">
        <v>1</v>
      </c>
      <c r="Q44" s="165">
        <v>22</v>
      </c>
      <c r="R44" s="165"/>
      <c r="S44" s="46" t="s">
        <v>2</v>
      </c>
      <c r="T44" s="46"/>
      <c r="AI44" s="46"/>
      <c r="AK44" s="39" t="str">
        <f>IF(AND(N44="",Q44=""),"",IF(OR(AO44="土",AO44="日"),"②’","②"))</f>
        <v>②</v>
      </c>
      <c r="AL44" s="133">
        <f>IF(AND(N44="",Q44=""),"",DATE(J44,N44,Q44))</f>
        <v>43852</v>
      </c>
      <c r="AM44" s="133"/>
      <c r="AN44" s="133"/>
      <c r="AO44" s="44" t="str">
        <f>TEXT(AL44,"aaa")</f>
        <v>水</v>
      </c>
      <c r="AP44" s="136"/>
      <c r="AQ44" s="137"/>
      <c r="AR44" s="137"/>
      <c r="AS44" s="143"/>
      <c r="AT44" s="144"/>
      <c r="AU44" s="42"/>
      <c r="AV44" s="42"/>
      <c r="AW44" s="42"/>
      <c r="AX44" s="54">
        <v>44275</v>
      </c>
      <c r="AY44" s="22" t="s">
        <v>47</v>
      </c>
    </row>
    <row r="45" spans="1:51" ht="9.75" customHeight="1" x14ac:dyDescent="0.1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AI45" s="46"/>
      <c r="AK45" s="39"/>
      <c r="AL45" s="41"/>
      <c r="AM45" s="41"/>
      <c r="AN45" s="45"/>
      <c r="AO45" s="45"/>
      <c r="AP45" s="136"/>
      <c r="AQ45" s="137"/>
      <c r="AR45" s="137"/>
      <c r="AS45" s="143"/>
      <c r="AT45" s="144"/>
      <c r="AU45" s="42"/>
      <c r="AV45" s="42"/>
      <c r="AW45" s="42"/>
    </row>
    <row r="46" spans="1:51" ht="21.75" thickBot="1" x14ac:dyDescent="0.2">
      <c r="A46" s="82" t="s">
        <v>64</v>
      </c>
      <c r="B46" s="82"/>
      <c r="C46" s="82"/>
      <c r="D46" s="82"/>
      <c r="E46" s="82"/>
      <c r="F46" s="82"/>
      <c r="G46" s="82"/>
      <c r="H46" s="82"/>
      <c r="I46" s="82"/>
      <c r="J46" s="165"/>
      <c r="K46" s="165"/>
      <c r="L46" s="165"/>
      <c r="M46" s="46" t="s">
        <v>0</v>
      </c>
      <c r="N46" s="165"/>
      <c r="O46" s="165"/>
      <c r="P46" s="46" t="s">
        <v>1</v>
      </c>
      <c r="Q46" s="165"/>
      <c r="R46" s="165"/>
      <c r="S46" s="46" t="s">
        <v>2</v>
      </c>
      <c r="T46" s="46"/>
      <c r="AI46" s="46"/>
      <c r="AK46" s="39" t="str">
        <f>IF(AND(N46="",Q46=""),"","③")</f>
        <v/>
      </c>
      <c r="AL46" s="133" t="str">
        <f>IF(AND(N46="",Q46=""),"",DATE(J46,N46,Q46))</f>
        <v/>
      </c>
      <c r="AM46" s="133"/>
      <c r="AN46" s="133"/>
      <c r="AO46" s="45"/>
      <c r="AP46" s="138"/>
      <c r="AQ46" s="139"/>
      <c r="AR46" s="139"/>
      <c r="AS46" s="145"/>
      <c r="AT46" s="146"/>
      <c r="AU46" s="42"/>
      <c r="AV46" s="42"/>
      <c r="AW46" s="42"/>
    </row>
    <row r="47" spans="1:51" ht="69" customHeight="1" x14ac:dyDescent="0.15">
      <c r="A47" s="140" t="s">
        <v>69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</row>
    <row r="48" spans="1:51" ht="49.5" customHeight="1" x14ac:dyDescent="0.15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</row>
    <row r="49" spans="1:51" ht="20.25" customHeight="1" x14ac:dyDescent="0.15">
      <c r="A49" s="132" t="s">
        <v>56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X49" s="34"/>
      <c r="AY49" s="35"/>
    </row>
    <row r="50" spans="1:51" ht="14.25" thickBot="1" x14ac:dyDescent="0.2">
      <c r="AX50" s="34"/>
      <c r="AY50" s="35"/>
    </row>
    <row r="51" spans="1:51" ht="13.5" customHeight="1" x14ac:dyDescent="0.15">
      <c r="A51" s="149" t="s">
        <v>57</v>
      </c>
      <c r="B51" s="149"/>
      <c r="C51" s="149"/>
      <c r="D51" s="149"/>
      <c r="E51" s="149"/>
      <c r="F51" s="149"/>
      <c r="G51" s="150"/>
      <c r="H51" s="109">
        <f>IF($AS$42="","",IF(AP42="①",NETWORKDAYS(AL42,AL13,$AX$3:$AX$44),IF(AP42="②",NETWORKDAYS(AI13,AL44,$AX$3:$AX$44)-1,IF(AP42="②’",NETWORKDAYS(AI13,AL44,$AX$3:$AX$44),NETWORKDAYS(AI13,AL46,$AX$3:$AX$44)))))</f>
        <v>-110</v>
      </c>
      <c r="I51" s="110"/>
      <c r="J51" s="110"/>
      <c r="K51" s="111"/>
      <c r="L51" s="119" t="s">
        <v>2</v>
      </c>
      <c r="M51" s="119"/>
      <c r="N51" s="102" t="s">
        <v>58</v>
      </c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4"/>
      <c r="AE51" s="38"/>
      <c r="AX51" s="34"/>
      <c r="AY51" s="35"/>
    </row>
    <row r="52" spans="1:51" ht="14.25" customHeight="1" x14ac:dyDescent="0.15">
      <c r="A52" s="149"/>
      <c r="B52" s="149"/>
      <c r="C52" s="149"/>
      <c r="D52" s="149"/>
      <c r="E52" s="149"/>
      <c r="F52" s="149"/>
      <c r="G52" s="150"/>
      <c r="H52" s="112"/>
      <c r="I52" s="113"/>
      <c r="J52" s="113"/>
      <c r="K52" s="114"/>
      <c r="L52" s="119"/>
      <c r="M52" s="119"/>
      <c r="N52" s="105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7"/>
      <c r="AE52" s="38"/>
      <c r="AX52" s="34"/>
      <c r="AY52" s="35"/>
    </row>
    <row r="53" spans="1:51" ht="8.25" customHeight="1" x14ac:dyDescent="0.15">
      <c r="A53" s="149"/>
      <c r="B53" s="149"/>
      <c r="C53" s="149"/>
      <c r="D53" s="149"/>
      <c r="E53" s="149"/>
      <c r="F53" s="149"/>
      <c r="G53" s="150"/>
      <c r="H53" s="112"/>
      <c r="I53" s="113"/>
      <c r="J53" s="113"/>
      <c r="K53" s="114"/>
      <c r="L53" s="119"/>
      <c r="M53" s="119"/>
      <c r="N53" s="105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E53" s="38"/>
      <c r="AX53" s="34"/>
      <c r="AY53" s="35"/>
    </row>
    <row r="54" spans="1:51" ht="13.5" customHeight="1" x14ac:dyDescent="0.15">
      <c r="A54" s="149"/>
      <c r="B54" s="149"/>
      <c r="C54" s="149"/>
      <c r="D54" s="149"/>
      <c r="E54" s="149"/>
      <c r="F54" s="149"/>
      <c r="G54" s="150"/>
      <c r="H54" s="112"/>
      <c r="I54" s="113"/>
      <c r="J54" s="113"/>
      <c r="K54" s="114"/>
      <c r="L54" s="119"/>
      <c r="M54" s="119"/>
      <c r="N54" s="120" t="s">
        <v>59</v>
      </c>
      <c r="O54" s="121"/>
      <c r="P54" s="121"/>
      <c r="Q54" s="121"/>
      <c r="R54" s="121"/>
      <c r="S54" s="121"/>
      <c r="T54" s="121"/>
      <c r="U54" s="121"/>
      <c r="V54" s="121"/>
      <c r="W54" s="163"/>
      <c r="X54" s="163"/>
      <c r="Y54" s="163"/>
      <c r="Z54" s="163"/>
      <c r="AA54" s="119" t="s">
        <v>2</v>
      </c>
      <c r="AB54" s="126"/>
      <c r="AE54" s="38"/>
      <c r="AX54" s="34"/>
      <c r="AY54" s="35"/>
    </row>
    <row r="55" spans="1:51" ht="13.5" customHeight="1" thickBot="1" x14ac:dyDescent="0.2">
      <c r="A55" s="149"/>
      <c r="B55" s="149"/>
      <c r="C55" s="149"/>
      <c r="D55" s="149"/>
      <c r="E55" s="149"/>
      <c r="F55" s="149"/>
      <c r="G55" s="150"/>
      <c r="H55" s="115"/>
      <c r="I55" s="116"/>
      <c r="J55" s="116"/>
      <c r="K55" s="117"/>
      <c r="L55" s="119"/>
      <c r="M55" s="119"/>
      <c r="N55" s="120"/>
      <c r="O55" s="121"/>
      <c r="P55" s="121"/>
      <c r="Q55" s="121"/>
      <c r="R55" s="121"/>
      <c r="S55" s="121"/>
      <c r="T55" s="121"/>
      <c r="U55" s="121"/>
      <c r="V55" s="121"/>
      <c r="W55" s="163"/>
      <c r="X55" s="163"/>
      <c r="Y55" s="163"/>
      <c r="Z55" s="163"/>
      <c r="AA55" s="119"/>
      <c r="AB55" s="126"/>
      <c r="AE55" s="38"/>
      <c r="AX55" s="34"/>
      <c r="AY55" s="35"/>
    </row>
    <row r="56" spans="1:51" ht="13.5" customHeight="1" x14ac:dyDescent="0.15">
      <c r="A56" s="36"/>
      <c r="B56" s="36"/>
      <c r="C56" s="36"/>
      <c r="D56" s="36"/>
      <c r="E56" s="36"/>
      <c r="F56" s="43"/>
      <c r="G56" s="43"/>
      <c r="H56" s="43"/>
      <c r="I56" s="43"/>
      <c r="J56" s="37"/>
      <c r="K56" s="37"/>
      <c r="N56" s="122"/>
      <c r="O56" s="123"/>
      <c r="P56" s="123"/>
      <c r="Q56" s="123"/>
      <c r="R56" s="123"/>
      <c r="S56" s="123"/>
      <c r="T56" s="123"/>
      <c r="U56" s="123"/>
      <c r="V56" s="123"/>
      <c r="W56" s="164"/>
      <c r="X56" s="164"/>
      <c r="Y56" s="164"/>
      <c r="Z56" s="164"/>
      <c r="AA56" s="127"/>
      <c r="AB56" s="128"/>
      <c r="AX56" s="34"/>
      <c r="AY56" s="35"/>
    </row>
    <row r="57" spans="1:51" ht="13.5" customHeight="1" x14ac:dyDescent="0.15">
      <c r="A57" s="36"/>
      <c r="B57" s="36"/>
      <c r="C57" s="36"/>
      <c r="D57" s="36"/>
      <c r="E57" s="36"/>
      <c r="F57" s="43"/>
      <c r="G57" s="43"/>
      <c r="H57" s="43"/>
      <c r="I57" s="43"/>
      <c r="J57" s="37"/>
      <c r="K57" s="37"/>
      <c r="AX57" s="34"/>
      <c r="AY57" s="35"/>
    </row>
    <row r="58" spans="1:51" ht="13.5" customHeight="1" x14ac:dyDescent="0.15">
      <c r="A58" s="36"/>
      <c r="B58" s="36"/>
      <c r="C58" s="36"/>
      <c r="D58" s="36"/>
      <c r="E58" s="36"/>
      <c r="F58" s="43"/>
      <c r="G58" s="43"/>
      <c r="H58" s="43"/>
      <c r="I58" s="43"/>
      <c r="J58" s="37"/>
      <c r="K58" s="37"/>
      <c r="AX58" s="34"/>
      <c r="AY58" s="35"/>
    </row>
    <row r="59" spans="1:51" x14ac:dyDescent="0.15">
      <c r="AX59" s="34"/>
      <c r="AY59" s="35"/>
    </row>
    <row r="60" spans="1:51" x14ac:dyDescent="0.15">
      <c r="AX60" s="34"/>
      <c r="AY60" s="35"/>
    </row>
    <row r="61" spans="1:51" ht="21" x14ac:dyDescent="0.15">
      <c r="A61" s="82" t="s">
        <v>82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</row>
    <row r="62" spans="1:51" ht="9" customHeight="1" thickBot="1" x14ac:dyDescent="0.2"/>
    <row r="63" spans="1:51" ht="14.25" thickTop="1" x14ac:dyDescent="0.15">
      <c r="A63" s="108" t="s">
        <v>83</v>
      </c>
      <c r="B63" s="108"/>
      <c r="C63" s="108"/>
      <c r="D63" s="108"/>
      <c r="E63" s="108"/>
      <c r="F63" s="108"/>
      <c r="G63" s="151">
        <f>IF(X80="","",X80)</f>
        <v>-134610</v>
      </c>
      <c r="H63" s="152"/>
      <c r="I63" s="152"/>
      <c r="J63" s="152"/>
      <c r="K63" s="152"/>
      <c r="L63" s="152"/>
      <c r="M63" s="152"/>
      <c r="N63" s="152"/>
      <c r="O63" s="153"/>
      <c r="P63" s="160" t="s">
        <v>54</v>
      </c>
      <c r="Q63" s="161"/>
      <c r="R63" s="161"/>
      <c r="S63" s="161"/>
      <c r="T63" s="161"/>
      <c r="U63" s="161"/>
      <c r="V63" s="161"/>
      <c r="W63" s="161"/>
      <c r="X63" s="161"/>
    </row>
    <row r="64" spans="1:51" ht="13.5" customHeight="1" x14ac:dyDescent="0.15">
      <c r="A64" s="108"/>
      <c r="B64" s="108"/>
      <c r="C64" s="108"/>
      <c r="D64" s="108"/>
      <c r="E64" s="108"/>
      <c r="F64" s="108"/>
      <c r="G64" s="154"/>
      <c r="H64" s="155"/>
      <c r="I64" s="155"/>
      <c r="J64" s="155"/>
      <c r="K64" s="155"/>
      <c r="L64" s="155"/>
      <c r="M64" s="155"/>
      <c r="N64" s="155"/>
      <c r="O64" s="156"/>
      <c r="P64" s="160"/>
      <c r="Q64" s="161"/>
      <c r="R64" s="161"/>
      <c r="S64" s="161"/>
      <c r="T64" s="161"/>
      <c r="U64" s="161"/>
      <c r="V64" s="161"/>
      <c r="W64" s="161"/>
      <c r="X64" s="161"/>
    </row>
    <row r="65" spans="1:32" x14ac:dyDescent="0.15">
      <c r="A65" s="108"/>
      <c r="B65" s="108"/>
      <c r="C65" s="108"/>
      <c r="D65" s="108"/>
      <c r="E65" s="108"/>
      <c r="F65" s="108"/>
      <c r="G65" s="154"/>
      <c r="H65" s="155"/>
      <c r="I65" s="155"/>
      <c r="J65" s="155"/>
      <c r="K65" s="155"/>
      <c r="L65" s="155"/>
      <c r="M65" s="155"/>
      <c r="N65" s="155"/>
      <c r="O65" s="156"/>
      <c r="P65" s="160"/>
      <c r="Q65" s="161"/>
      <c r="R65" s="161"/>
      <c r="S65" s="161"/>
      <c r="T65" s="161"/>
      <c r="U65" s="161"/>
      <c r="V65" s="161"/>
      <c r="W65" s="161"/>
      <c r="X65" s="161"/>
    </row>
    <row r="66" spans="1:32" x14ac:dyDescent="0.15">
      <c r="A66" s="108"/>
      <c r="B66" s="108"/>
      <c r="C66" s="108"/>
      <c r="D66" s="108"/>
      <c r="E66" s="108"/>
      <c r="F66" s="108"/>
      <c r="G66" s="154"/>
      <c r="H66" s="155"/>
      <c r="I66" s="155"/>
      <c r="J66" s="155"/>
      <c r="K66" s="155"/>
      <c r="L66" s="155"/>
      <c r="M66" s="155"/>
      <c r="N66" s="155"/>
      <c r="O66" s="156"/>
      <c r="P66" s="160"/>
      <c r="Q66" s="161"/>
      <c r="R66" s="161"/>
      <c r="S66" s="161"/>
      <c r="T66" s="161"/>
      <c r="U66" s="161"/>
      <c r="V66" s="161"/>
      <c r="W66" s="161"/>
      <c r="X66" s="161"/>
    </row>
    <row r="67" spans="1:32" ht="14.25" thickBot="1" x14ac:dyDescent="0.2">
      <c r="A67" s="108"/>
      <c r="B67" s="108"/>
      <c r="C67" s="108"/>
      <c r="D67" s="108"/>
      <c r="E67" s="108"/>
      <c r="F67" s="108"/>
      <c r="G67" s="157"/>
      <c r="H67" s="158"/>
      <c r="I67" s="158"/>
      <c r="J67" s="158"/>
      <c r="K67" s="158"/>
      <c r="L67" s="158"/>
      <c r="M67" s="158"/>
      <c r="N67" s="158"/>
      <c r="O67" s="159"/>
      <c r="P67" s="160"/>
      <c r="Q67" s="161"/>
      <c r="R67" s="161"/>
      <c r="S67" s="161"/>
      <c r="T67" s="161"/>
      <c r="U67" s="161"/>
      <c r="V67" s="161"/>
      <c r="W67" s="161"/>
      <c r="X67" s="161"/>
    </row>
    <row r="68" spans="1:32" ht="14.25" thickTop="1" x14ac:dyDescent="0.15"/>
    <row r="78" spans="1:32" x14ac:dyDescent="0.15">
      <c r="B78" s="162" t="s">
        <v>25</v>
      </c>
      <c r="C78" s="162"/>
      <c r="D78" s="162"/>
      <c r="E78" s="162" t="str">
        <f>IF(C21="","",C21)</f>
        <v>３歳児</v>
      </c>
      <c r="F78" s="162"/>
      <c r="G78" s="162"/>
      <c r="L78" s="61" t="s">
        <v>70</v>
      </c>
      <c r="M78" s="61"/>
      <c r="N78" s="61"/>
      <c r="O78" s="61"/>
      <c r="P78" s="61"/>
      <c r="Q78" s="61">
        <f>IF(C21="","",ROUNDDOWN(E79*E82/E81,-1))</f>
        <v>-130950</v>
      </c>
      <c r="R78" s="61"/>
      <c r="S78" s="61"/>
      <c r="T78" s="61"/>
      <c r="V78" s="61" t="s">
        <v>73</v>
      </c>
      <c r="W78" s="61"/>
      <c r="X78" s="61"/>
      <c r="Y78" s="61"/>
      <c r="Z78" s="62">
        <f>IF(E79="","",ROUNDDOWN(25700*E82/E81,-1))</f>
        <v>-134610</v>
      </c>
      <c r="AA78" s="62"/>
      <c r="AB78" s="62"/>
      <c r="AC78" s="62"/>
      <c r="AD78" s="49"/>
      <c r="AE78" s="49" t="s">
        <v>74</v>
      </c>
      <c r="AF78" s="50">
        <v>44286</v>
      </c>
    </row>
    <row r="79" spans="1:32" ht="14.25" thickBot="1" x14ac:dyDescent="0.2">
      <c r="B79" s="162" t="s">
        <v>21</v>
      </c>
      <c r="C79" s="162"/>
      <c r="D79" s="162"/>
      <c r="E79" s="61">
        <f>IF(C21="","",IF(C21=B14,F14,IF(C21=B15,F15,IF(C21=B16,F16,IF(C21=B17,F17)))))</f>
        <v>25000</v>
      </c>
      <c r="F79" s="61"/>
      <c r="G79" s="61"/>
      <c r="L79" s="61" t="s">
        <v>71</v>
      </c>
      <c r="M79" s="61"/>
      <c r="N79" s="61"/>
      <c r="O79" s="61"/>
      <c r="P79" s="61"/>
      <c r="Q79" s="61">
        <f>IF(AK11="","",DATEDIF(AK11,AF78,"M")+1)</f>
        <v>11</v>
      </c>
      <c r="R79" s="61"/>
      <c r="S79" s="61"/>
      <c r="T79" s="61"/>
    </row>
    <row r="80" spans="1:32" x14ac:dyDescent="0.15">
      <c r="B80" s="162" t="s">
        <v>22</v>
      </c>
      <c r="C80" s="162"/>
      <c r="D80" s="162"/>
      <c r="E80" s="61">
        <f>IF(C21="","",IF(C21=N14,R14,IF(C21=N15,R15,IF(C21=N16,R16,IF(C21=N17,R17)))))</f>
        <v>90000</v>
      </c>
      <c r="F80" s="61"/>
      <c r="G80" s="61"/>
      <c r="H80" s="48"/>
      <c r="I80" s="48"/>
      <c r="J80" s="48"/>
      <c r="L80" s="69" t="s">
        <v>81</v>
      </c>
      <c r="M80" s="69"/>
      <c r="N80" s="69"/>
      <c r="O80" s="69"/>
      <c r="P80" s="69"/>
      <c r="Q80" s="69">
        <f>IF(E80="","",ROUNDDOWN(E80/Q79,-1))</f>
        <v>8180</v>
      </c>
      <c r="R80" s="69"/>
      <c r="S80" s="69"/>
      <c r="T80" s="69"/>
      <c r="X80" s="63">
        <f>IF((SUM(Q81)+SUM(Z78))=0,"",MIN(Q81,Z78))</f>
        <v>-134610</v>
      </c>
      <c r="Y80" s="64"/>
      <c r="Z80" s="64"/>
      <c r="AA80" s="64"/>
      <c r="AB80" s="64"/>
      <c r="AC80" s="65"/>
    </row>
    <row r="81" spans="2:29" ht="14.25" thickBot="1" x14ac:dyDescent="0.2">
      <c r="B81" s="162" t="s">
        <v>24</v>
      </c>
      <c r="C81" s="162"/>
      <c r="D81" s="162"/>
      <c r="E81" s="162">
        <f>IF(T32="",F30,T32)</f>
        <v>21</v>
      </c>
      <c r="F81" s="162"/>
      <c r="G81" s="162"/>
      <c r="L81" s="70" t="s">
        <v>72</v>
      </c>
      <c r="M81" s="70"/>
      <c r="N81" s="70"/>
      <c r="O81" s="70"/>
      <c r="P81" s="70"/>
      <c r="Q81" s="62">
        <f>IF((SUM(Q78)+SUM(Q80))=0,"",(SUM(Q78)+SUM(Q80)))</f>
        <v>-122770</v>
      </c>
      <c r="R81" s="62"/>
      <c r="S81" s="62"/>
      <c r="T81" s="62"/>
      <c r="X81" s="66"/>
      <c r="Y81" s="67"/>
      <c r="Z81" s="67"/>
      <c r="AA81" s="67"/>
      <c r="AB81" s="67"/>
      <c r="AC81" s="68"/>
    </row>
    <row r="82" spans="2:29" x14ac:dyDescent="0.15">
      <c r="B82" s="162" t="s">
        <v>13</v>
      </c>
      <c r="C82" s="162"/>
      <c r="D82" s="162"/>
      <c r="E82" s="162">
        <f>IF(W54="",H51,W54)</f>
        <v>-110</v>
      </c>
      <c r="F82" s="162"/>
      <c r="G82" s="162"/>
    </row>
  </sheetData>
  <sheetProtection password="C47A" sheet="1" objects="1" scenarios="1"/>
  <mergeCells count="116">
    <mergeCell ref="AX1:AY1"/>
    <mergeCell ref="A2:AI3"/>
    <mergeCell ref="B5:E5"/>
    <mergeCell ref="F5:R5"/>
    <mergeCell ref="A7:G7"/>
    <mergeCell ref="H7:U7"/>
    <mergeCell ref="A9:AA9"/>
    <mergeCell ref="B11:F11"/>
    <mergeCell ref="G11:K11"/>
    <mergeCell ref="L11:M11"/>
    <mergeCell ref="N11:O11"/>
    <mergeCell ref="P11:Q11"/>
    <mergeCell ref="R11:S11"/>
    <mergeCell ref="T11:U11"/>
    <mergeCell ref="V11:AG11"/>
    <mergeCell ref="B13:L13"/>
    <mergeCell ref="N13:X13"/>
    <mergeCell ref="AC13:AD13"/>
    <mergeCell ref="AF13:AG13"/>
    <mergeCell ref="AL13:AN13"/>
    <mergeCell ref="B14:E14"/>
    <mergeCell ref="F14:J14"/>
    <mergeCell ref="K14:L14"/>
    <mergeCell ref="N14:Q14"/>
    <mergeCell ref="R14:V14"/>
    <mergeCell ref="B16:E16"/>
    <mergeCell ref="F16:J16"/>
    <mergeCell ref="K16:L16"/>
    <mergeCell ref="N16:Q16"/>
    <mergeCell ref="R16:V16"/>
    <mergeCell ref="W16:X16"/>
    <mergeCell ref="W14:X14"/>
    <mergeCell ref="B15:E15"/>
    <mergeCell ref="F15:J15"/>
    <mergeCell ref="K15:L15"/>
    <mergeCell ref="N15:Q15"/>
    <mergeCell ref="R15:V15"/>
    <mergeCell ref="W15:X15"/>
    <mergeCell ref="A19:AA19"/>
    <mergeCell ref="C21:K21"/>
    <mergeCell ref="A23:AA23"/>
    <mergeCell ref="A24:F24"/>
    <mergeCell ref="G24:K24"/>
    <mergeCell ref="L24:M24"/>
    <mergeCell ref="N24:P24"/>
    <mergeCell ref="Q24:R24"/>
    <mergeCell ref="B17:E17"/>
    <mergeCell ref="F17:J17"/>
    <mergeCell ref="K17:L17"/>
    <mergeCell ref="N17:Q17"/>
    <mergeCell ref="R17:V17"/>
    <mergeCell ref="W17:X17"/>
    <mergeCell ref="A37:Y37"/>
    <mergeCell ref="A39:I40"/>
    <mergeCell ref="J39:P40"/>
    <mergeCell ref="A42:I42"/>
    <mergeCell ref="J42:L42"/>
    <mergeCell ref="N42:O42"/>
    <mergeCell ref="Q42:R42"/>
    <mergeCell ref="A26:AA27"/>
    <mergeCell ref="A28:AA28"/>
    <mergeCell ref="M29:Y31"/>
    <mergeCell ref="A30:E34"/>
    <mergeCell ref="F30:I34"/>
    <mergeCell ref="J30:K34"/>
    <mergeCell ref="M32:S34"/>
    <mergeCell ref="T32:W34"/>
    <mergeCell ref="X32:Y34"/>
    <mergeCell ref="AL46:AN46"/>
    <mergeCell ref="A47:AC48"/>
    <mergeCell ref="A49:AA49"/>
    <mergeCell ref="AL42:AN42"/>
    <mergeCell ref="AP42:AR46"/>
    <mergeCell ref="AS42:AT46"/>
    <mergeCell ref="R43:T43"/>
    <mergeCell ref="A44:I44"/>
    <mergeCell ref="J44:L44"/>
    <mergeCell ref="N44:O44"/>
    <mergeCell ref="Q44:R44"/>
    <mergeCell ref="AL44:AN44"/>
    <mergeCell ref="A46:I46"/>
    <mergeCell ref="A51:G55"/>
    <mergeCell ref="H51:K55"/>
    <mergeCell ref="L51:M55"/>
    <mergeCell ref="N51:AB53"/>
    <mergeCell ref="N54:V56"/>
    <mergeCell ref="W54:Z56"/>
    <mergeCell ref="AA54:AB56"/>
    <mergeCell ref="J46:L46"/>
    <mergeCell ref="N46:O46"/>
    <mergeCell ref="Q46:R46"/>
    <mergeCell ref="A61:Y61"/>
    <mergeCell ref="A63:F67"/>
    <mergeCell ref="G63:O67"/>
    <mergeCell ref="P63:X67"/>
    <mergeCell ref="B78:D78"/>
    <mergeCell ref="E78:G78"/>
    <mergeCell ref="L78:P78"/>
    <mergeCell ref="Q78:T78"/>
    <mergeCell ref="V78:Y78"/>
    <mergeCell ref="B81:D81"/>
    <mergeCell ref="E81:G81"/>
    <mergeCell ref="L81:P81"/>
    <mergeCell ref="Q81:T81"/>
    <mergeCell ref="B82:D82"/>
    <mergeCell ref="E82:G82"/>
    <mergeCell ref="Z78:AC78"/>
    <mergeCell ref="B79:D79"/>
    <mergeCell ref="E79:G79"/>
    <mergeCell ref="L79:P79"/>
    <mergeCell ref="Q79:T79"/>
    <mergeCell ref="B80:D80"/>
    <mergeCell ref="E80:G80"/>
    <mergeCell ref="L80:P80"/>
    <mergeCell ref="Q80:T80"/>
    <mergeCell ref="X80:AC81"/>
  </mergeCells>
  <phoneticPr fontId="1"/>
  <conditionalFormatting sqref="AC15:AI19">
    <cfRule type="expression" dxfId="7" priority="2">
      <formula>MONTH(AC15)&lt;&gt;$AF$13</formula>
    </cfRule>
    <cfRule type="expression" dxfId="6" priority="3">
      <formula>COUNTIF($AX$3:$AX$60,AC15)=1</formula>
    </cfRule>
  </conditionalFormatting>
  <conditionalFormatting sqref="R14:V17">
    <cfRule type="expression" dxfId="5" priority="1">
      <formula>$AK$11=""</formula>
    </cfRule>
  </conditionalFormatting>
  <dataValidations count="5">
    <dataValidation type="list" allowBlank="1" showInputMessage="1" showErrorMessage="1" sqref="R11:S11">
      <formula1>"1,2,3,4,5,6,7,8,9,10,11,12,13,14,15,16,17,18,19,20,21,22,23,24,25,26,27,28,29,30,31"</formula1>
    </dataValidation>
    <dataValidation type="list" allowBlank="1" showInputMessage="1" showErrorMessage="1" sqref="N11:O11">
      <formula1>"1,2,3,4,5,6,7,8,9,10,11,12"</formula1>
    </dataValidation>
    <dataValidation type="list" allowBlank="1" showInputMessage="1" showErrorMessage="1" sqref="G11:K11">
      <formula1>"2020,2021"</formula1>
    </dataValidation>
    <dataValidation type="list" allowBlank="1" showInputMessage="1" showErrorMessage="1" sqref="C21:K21">
      <formula1>"満３歳児,３歳児,４歳児,５歳児"</formula1>
    </dataValidation>
    <dataValidation type="list" allowBlank="1" showInputMessage="1" showErrorMessage="1" sqref="J39:P40">
      <formula1>"入園,退園,休学,復学,転出(継続利用),転入(継続利用)"</formula1>
    </dataValidation>
  </dataValidations>
  <pageMargins left="0.7" right="0.7" top="0.75" bottom="0.75" header="0.3" footer="0.3"/>
  <pageSetup paperSize="9" scale="51" orientation="portrait" r:id="rId1"/>
  <rowBreaks count="1" manualBreakCount="1">
    <brk id="8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26" sqref="A26:AA27"/>
    </sheetView>
  </sheetViews>
  <sheetFormatPr defaultRowHeight="13.5" x14ac:dyDescent="0.15"/>
  <cols>
    <col min="1" max="1" width="19.25" style="15" customWidth="1"/>
    <col min="2" max="2" width="26.875" customWidth="1"/>
  </cols>
  <sheetData>
    <row r="1" spans="1:2" x14ac:dyDescent="0.15">
      <c r="A1" s="174" t="s">
        <v>26</v>
      </c>
      <c r="B1" s="175"/>
    </row>
    <row r="2" spans="1:2" x14ac:dyDescent="0.15">
      <c r="A2" s="14" t="s">
        <v>27</v>
      </c>
      <c r="B2" s="14" t="s">
        <v>28</v>
      </c>
    </row>
    <row r="3" spans="1:2" x14ac:dyDescent="0.15">
      <c r="A3" s="15">
        <v>43584</v>
      </c>
      <c r="B3" t="s">
        <v>29</v>
      </c>
    </row>
    <row r="4" spans="1:2" x14ac:dyDescent="0.15">
      <c r="A4" s="15">
        <v>43585</v>
      </c>
      <c r="B4" t="s">
        <v>30</v>
      </c>
    </row>
    <row r="5" spans="1:2" x14ac:dyDescent="0.15">
      <c r="A5" s="15">
        <v>43586</v>
      </c>
      <c r="B5" t="s">
        <v>31</v>
      </c>
    </row>
    <row r="6" spans="1:2" x14ac:dyDescent="0.15">
      <c r="A6" s="15">
        <v>43587</v>
      </c>
      <c r="B6" t="s">
        <v>30</v>
      </c>
    </row>
    <row r="7" spans="1:2" x14ac:dyDescent="0.15">
      <c r="A7" s="15">
        <v>43588</v>
      </c>
      <c r="B7" t="s">
        <v>32</v>
      </c>
    </row>
    <row r="8" spans="1:2" x14ac:dyDescent="0.15">
      <c r="A8" s="15">
        <v>43589</v>
      </c>
      <c r="B8" t="s">
        <v>33</v>
      </c>
    </row>
    <row r="9" spans="1:2" x14ac:dyDescent="0.15">
      <c r="A9" s="15">
        <v>43590</v>
      </c>
      <c r="B9" t="s">
        <v>34</v>
      </c>
    </row>
    <row r="10" spans="1:2" x14ac:dyDescent="0.15">
      <c r="A10" s="15">
        <v>43591</v>
      </c>
      <c r="B10" t="s">
        <v>30</v>
      </c>
    </row>
    <row r="11" spans="1:2" x14ac:dyDescent="0.15">
      <c r="A11" s="15">
        <v>43661</v>
      </c>
      <c r="B11" t="s">
        <v>35</v>
      </c>
    </row>
    <row r="12" spans="1:2" x14ac:dyDescent="0.15">
      <c r="A12" s="15">
        <v>43688</v>
      </c>
      <c r="B12" t="s">
        <v>36</v>
      </c>
    </row>
    <row r="13" spans="1:2" x14ac:dyDescent="0.15">
      <c r="A13" s="15">
        <v>43689</v>
      </c>
      <c r="B13" t="s">
        <v>30</v>
      </c>
    </row>
    <row r="14" spans="1:2" x14ac:dyDescent="0.15">
      <c r="A14" s="15">
        <v>43724</v>
      </c>
      <c r="B14" t="s">
        <v>37</v>
      </c>
    </row>
    <row r="15" spans="1:2" x14ac:dyDescent="0.15">
      <c r="A15" s="15">
        <v>43731</v>
      </c>
      <c r="B15" t="s">
        <v>38</v>
      </c>
    </row>
    <row r="16" spans="1:2" x14ac:dyDescent="0.15">
      <c r="A16" s="15">
        <v>43752</v>
      </c>
      <c r="B16" t="s">
        <v>39</v>
      </c>
    </row>
    <row r="17" spans="1:2" x14ac:dyDescent="0.15">
      <c r="A17" s="15">
        <v>43760</v>
      </c>
      <c r="B17" t="s">
        <v>40</v>
      </c>
    </row>
    <row r="18" spans="1:2" x14ac:dyDescent="0.15">
      <c r="A18" s="15">
        <v>43772</v>
      </c>
      <c r="B18" t="s">
        <v>41</v>
      </c>
    </row>
    <row r="19" spans="1:2" x14ac:dyDescent="0.15">
      <c r="A19" s="15">
        <v>43773</v>
      </c>
      <c r="B19" t="s">
        <v>30</v>
      </c>
    </row>
    <row r="20" spans="1:2" x14ac:dyDescent="0.15">
      <c r="A20" s="15">
        <v>43792</v>
      </c>
      <c r="B20" t="s">
        <v>42</v>
      </c>
    </row>
    <row r="21" spans="1:2" x14ac:dyDescent="0.15">
      <c r="A21" s="15">
        <v>43831</v>
      </c>
      <c r="B21" t="s">
        <v>43</v>
      </c>
    </row>
    <row r="22" spans="1:2" x14ac:dyDescent="0.15">
      <c r="A22" s="15">
        <v>43843</v>
      </c>
      <c r="B22" t="s">
        <v>44</v>
      </c>
    </row>
    <row r="23" spans="1:2" x14ac:dyDescent="0.15">
      <c r="A23" s="15">
        <v>43872</v>
      </c>
      <c r="B23" t="s">
        <v>45</v>
      </c>
    </row>
    <row r="24" spans="1:2" x14ac:dyDescent="0.15">
      <c r="A24" s="15">
        <v>43884</v>
      </c>
      <c r="B24" t="s">
        <v>46</v>
      </c>
    </row>
    <row r="25" spans="1:2" x14ac:dyDescent="0.15">
      <c r="A25" s="15">
        <v>43885</v>
      </c>
      <c r="B25" t="s">
        <v>30</v>
      </c>
    </row>
    <row r="26" spans="1:2" x14ac:dyDescent="0.15">
      <c r="A26" s="15">
        <v>43910</v>
      </c>
      <c r="B26" t="s">
        <v>47</v>
      </c>
    </row>
  </sheetData>
  <mergeCells count="1">
    <mergeCell ref="A1:B1"/>
  </mergeCells>
  <phoneticPr fontId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A26" sqref="A26:AA27"/>
    </sheetView>
  </sheetViews>
  <sheetFormatPr defaultRowHeight="13.5" x14ac:dyDescent="0.15"/>
  <cols>
    <col min="1" max="1" width="14.625" customWidth="1"/>
    <col min="2" max="2" width="27.125" customWidth="1"/>
  </cols>
  <sheetData>
    <row r="1" spans="1:2" x14ac:dyDescent="0.15">
      <c r="A1" s="176" t="s">
        <v>48</v>
      </c>
      <c r="B1" s="176"/>
    </row>
    <row r="2" spans="1:2" x14ac:dyDescent="0.15">
      <c r="A2" s="16" t="s">
        <v>27</v>
      </c>
      <c r="B2" s="17" t="s">
        <v>28</v>
      </c>
    </row>
    <row r="3" spans="1:2" x14ac:dyDescent="0.15">
      <c r="A3" s="15">
        <v>43950</v>
      </c>
      <c r="B3" t="s">
        <v>29</v>
      </c>
    </row>
    <row r="4" spans="1:2" x14ac:dyDescent="0.15">
      <c r="A4" s="15">
        <v>43954</v>
      </c>
      <c r="B4" t="s">
        <v>32</v>
      </c>
    </row>
    <row r="5" spans="1:2" x14ac:dyDescent="0.15">
      <c r="A5" s="15">
        <v>43955</v>
      </c>
      <c r="B5" t="s">
        <v>33</v>
      </c>
    </row>
    <row r="6" spans="1:2" x14ac:dyDescent="0.15">
      <c r="A6" s="15">
        <v>43956</v>
      </c>
      <c r="B6" t="s">
        <v>34</v>
      </c>
    </row>
    <row r="7" spans="1:2" x14ac:dyDescent="0.15">
      <c r="A7" s="15">
        <v>43957</v>
      </c>
      <c r="B7" t="s">
        <v>30</v>
      </c>
    </row>
    <row r="8" spans="1:2" x14ac:dyDescent="0.15">
      <c r="A8" s="15">
        <v>44035</v>
      </c>
      <c r="B8" t="s">
        <v>35</v>
      </c>
    </row>
    <row r="9" spans="1:2" x14ac:dyDescent="0.15">
      <c r="A9" s="15">
        <v>44036</v>
      </c>
      <c r="B9" t="s">
        <v>84</v>
      </c>
    </row>
    <row r="10" spans="1:2" x14ac:dyDescent="0.15">
      <c r="A10" s="15">
        <v>44053</v>
      </c>
      <c r="B10" t="s">
        <v>85</v>
      </c>
    </row>
    <row r="11" spans="1:2" x14ac:dyDescent="0.15">
      <c r="A11" s="15">
        <v>44095</v>
      </c>
      <c r="B11" t="s">
        <v>37</v>
      </c>
    </row>
    <row r="12" spans="1:2" x14ac:dyDescent="0.15">
      <c r="A12" s="15">
        <v>44096</v>
      </c>
      <c r="B12" t="s">
        <v>38</v>
      </c>
    </row>
    <row r="13" spans="1:2" x14ac:dyDescent="0.15">
      <c r="A13" s="15">
        <v>44138</v>
      </c>
      <c r="B13" t="s">
        <v>41</v>
      </c>
    </row>
    <row r="14" spans="1:2" x14ac:dyDescent="0.15">
      <c r="A14" s="15">
        <v>44158</v>
      </c>
      <c r="B14" t="s">
        <v>42</v>
      </c>
    </row>
    <row r="15" spans="1:2" x14ac:dyDescent="0.15">
      <c r="A15" s="15">
        <v>44197</v>
      </c>
      <c r="B15" t="s">
        <v>43</v>
      </c>
    </row>
    <row r="16" spans="1:2" x14ac:dyDescent="0.15">
      <c r="A16" s="15">
        <v>44207</v>
      </c>
      <c r="B16" t="s">
        <v>44</v>
      </c>
    </row>
    <row r="17" spans="1:2" x14ac:dyDescent="0.15">
      <c r="A17" s="15">
        <v>44238</v>
      </c>
      <c r="B17" t="s">
        <v>45</v>
      </c>
    </row>
    <row r="18" spans="1:2" x14ac:dyDescent="0.15">
      <c r="A18" s="15">
        <v>44250</v>
      </c>
      <c r="B18" t="s">
        <v>86</v>
      </c>
    </row>
    <row r="19" spans="1:2" x14ac:dyDescent="0.15">
      <c r="A19" s="15">
        <v>44275</v>
      </c>
      <c r="B19" t="s">
        <v>47</v>
      </c>
    </row>
  </sheetData>
  <mergeCells count="1">
    <mergeCell ref="A1:B1"/>
  </mergeCells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保育料日割り計算額確認シート</vt:lpstr>
      <vt:lpstr>【記入例】保育料日割り計算額確認シート </vt:lpstr>
      <vt:lpstr>2019祝日一覧</vt:lpstr>
      <vt:lpstr>2020祝日一覧</vt:lpstr>
      <vt:lpstr>'【記入例】保育料日割り計算額確認シート '!Print_Area</vt:lpstr>
      <vt:lpstr>保育料日割り計算額確認シート!Print_Area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kwg</cp:lastModifiedBy>
  <cp:lastPrinted>2020-03-11T05:59:03Z</cp:lastPrinted>
  <dcterms:created xsi:type="dcterms:W3CDTF">2020-03-03T06:22:30Z</dcterms:created>
  <dcterms:modified xsi:type="dcterms:W3CDTF">2020-08-12T06:15:13Z</dcterms:modified>
</cp:coreProperties>
</file>